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<sst xmlns="http://schemas.openxmlformats.org/spreadsheetml/2006/main" count="498" uniqueCount="228">
  <si>
    <t>ИСПОЛНЕНИЕ КАССОВОГО ПЛАНА В ЧАСТИ ДОХОДОВ</t>
  </si>
  <si>
    <t/>
  </si>
  <si>
    <t>Коды</t>
  </si>
  <si>
    <t>на</t>
  </si>
  <si>
    <t>30.10.2020</t>
  </si>
  <si>
    <t>Дата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</si>
  <si>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</si>
  <si>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</si>
  <si>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</si>
  <si>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</si>
  <si>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</si>
  <si>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</si>
  <si>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</si>
  <si>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</si>
  <si>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</si>
  <si>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</si>
  <si>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</si>
  <si>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с=01.01.2020; по=30.10.2020; Баланс=Финансовый орган  </t>
  </si>
  <si>
    <t>Код по Бюджетной классификации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</si>
  <si>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</si>
  <si>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</si>
  <si>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</si>
  <si>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</si>
  <si>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</si>
  <si>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</si>
  <si>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</si>
  <si>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</si>
  <si>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</si>
  <si>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</si>
  <si>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</si>
  <si>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</si>
  <si>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</si>
  <si>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</si>
  <si>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</si>
  <si>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</si>
  <si>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</si>
  <si>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</si>
  <si>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100 00000000 00 0000 000</t>
  </si>
  <si>
    <t>ФЕДЕРАЛЬНОЕ КАЗНАЧЕЙСТВО</t>
  </si>
  <si>
    <t>81,73</t>
  </si>
  <si>
    <t>100 10000000 00 0000 000</t>
  </si>
  <si>
    <t>НАЛОГОВЫЕ И НЕНАЛОГОВЫЕ ДОХОДЫ</t>
  </si>
  <si>
    <t>100 10300000 00 0000 000</t>
  </si>
  <si>
    <t>НАЛОГИ НА ТОВАРЫ (РАБОТЫ, УСЛУГИ), РЕАЛИЗУЕМЫЕ НА ТЕРРИТОРИИ РОССИЙСКОЙ ФЕДЕРАЦИИ</t>
  </si>
  <si>
    <t>100 10302000 01 0000 110</t>
  </si>
  <si>
    <t>Акцизы по подакцизным товарам (продукции), производимым на территории Российской Федерации</t>
  </si>
  <si>
    <t>100 10302230 01 0000 110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</si>
  <si>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</si>
  <si>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103,79</t>
  </si>
  <si>
    <t>100 10302231 01 0000 110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</si>
  <si>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</si>
  <si>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</si>
  <si>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</si>
  <si>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110,53</t>
  </si>
  <si>
    <t>100 10302241 01 0000 110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</si>
  <si>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</si>
  <si>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</si>
  <si>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</si>
  <si>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72,03</t>
  </si>
  <si>
    <t>100 10302251 01 0000 110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</si>
  <si>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</si>
  <si>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</si>
  <si>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</si>
  <si>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100,18</t>
  </si>
  <si>
    <t>100 10302261 01 0000 110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</si>
  <si>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</si>
  <si>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182 00000000 00 0000 000</t>
  </si>
  <si>
    <t>ФЕДЕРАЛЬНАЯ НАЛОГОВАЯ СЛУЖБА</t>
  </si>
  <si>
    <t>103,67</t>
  </si>
  <si>
    <t>182 10000000 00 0000 000</t>
  </si>
  <si>
    <t>182 10100000 00 0000 000</t>
  </si>
  <si>
    <t>НАЛОГИ НА ПРИБЫЛЬ, ДОХОДЫ</t>
  </si>
  <si>
    <t>103,61</t>
  </si>
  <si>
    <t>182 10102000 01 0000 110</t>
  </si>
  <si>
    <t>Налог на доходы физических лиц</t>
  </si>
  <si>
    <t>182 10102010 01 0000 110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</si>
  <si>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</si>
  <si>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0,00</t>
  </si>
  <si>
    <t>182 10102010 01 1000 110</t>
  </si>
  <si>
    <t>182 10102010 01 2100 110</t>
  </si>
  <si>
    <t>182 10102010 01 3000 110</t>
  </si>
  <si>
    <t>182 10102020 01 1000 110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</si>
  <si>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</si>
  <si>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182 10102020 01 3000 110</t>
  </si>
  <si>
    <t>182 10102030 01 1000 110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</si>
  <si>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</si>
  <si>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182 10102030 01 2100 110</t>
  </si>
  <si>
    <t>182 10102030 01 3000 110</t>
  </si>
  <si>
    <t>182 10500000 00 0000 000</t>
  </si>
  <si>
    <t>НАЛОГИ НА СОВОКУПНЫЙ ДОХОД</t>
  </si>
  <si>
    <t>100,00</t>
  </si>
  <si>
    <t>182 10503000 01 0000 110</t>
  </si>
  <si>
    <t>Единый сельскохозяйственный налог</t>
  </si>
  <si>
    <t>182 10503010 01 0000 110</t>
  </si>
  <si>
    <t>182 10503010 01 1000 110</t>
  </si>
  <si>
    <t>182 10503010 01 2100 110</t>
  </si>
  <si>
    <t>182 10503010 01 3000 110</t>
  </si>
  <si>
    <t>182 10600000 00 0000 000</t>
  </si>
  <si>
    <t>НАЛОГИ НА ИМУЩЕСТВО</t>
  </si>
  <si>
    <t>104,03</t>
  </si>
  <si>
    <t>182 10601000 00 0000 110</t>
  </si>
  <si>
    <t>Налог на имущество физических лиц</t>
  </si>
  <si>
    <t>149,93</t>
  </si>
  <si>
    <t>182 10601030 10 0000 110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</si>
  <si>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</si>
  <si>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</si>
  <si>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</si>
  <si>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182 10601030 10 2100 110</t>
  </si>
  <si>
    <t>182 10604000 02 0000 110</t>
  </si>
  <si>
    <t>Транспортный налог</t>
  </si>
  <si>
    <t>65,82</t>
  </si>
  <si>
    <t>182 10604011 02 0000 110</t>
  </si>
  <si>
    <t>Транспортный налог с организаций</t>
  </si>
  <si>
    <t>182 10604011 02 1000 110</t>
  </si>
  <si>
    <t>182 10604011 02 2100 110</t>
  </si>
  <si>
    <t>182 10604011 02 3000 110</t>
  </si>
  <si>
    <t>182 10604012 02 0000 110</t>
  </si>
  <si>
    <t>Транспортный налог с физических лиц</t>
  </si>
  <si>
    <t>182 10604012 02 1000 110</t>
  </si>
  <si>
    <t>182 10604012 02 2100 110</t>
  </si>
  <si>
    <t>182 10606000 00 0000 110</t>
  </si>
  <si>
    <t>Земельный налог</t>
  </si>
  <si>
    <t>101,92</t>
  </si>
  <si>
    <t>182 10606030 00 0000 110</t>
  </si>
  <si>
    <t>Земельный налог с организаций</t>
  </si>
  <si>
    <t>111,26</t>
  </si>
  <si>
    <t>182 10606033 10 0000 110</t>
  </si>
  <si>
    <t>Земельный налог с организаций, обладающих земельным участком, расположенным в границах сельских поселений</t>
  </si>
  <si>
    <t>182 10606033 10 1000 110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</si>
  <si>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</si>
  <si>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182 10606033 10 2100 110</t>
  </si>
  <si>
    <t>182 10606033 10 3000 110</t>
  </si>
  <si>
    <t>182 10606040 00 0000 110</t>
  </si>
  <si>
    <t>Земельный налог с физических лиц</t>
  </si>
  <si>
    <t>27,13</t>
  </si>
  <si>
    <t>182 10606043 10 0000 110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</si>
  <si>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</si>
  <si>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</si>
  <si>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</si>
  <si>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182 10606043 10 2100 110</t>
  </si>
  <si>
    <t>650 00000000 00 0000 000</t>
  </si>
  <si>
    <t>АДМИНИСТРАЦИЯ СЕЛЬСКОГО ПОСЕЛЕНИЯ ГОРНОПРАВДИНСК</t>
  </si>
  <si>
    <t>87,63</t>
  </si>
  <si>
    <t>650 10000000 00 0000 000</t>
  </si>
  <si>
    <t>112,79</t>
  </si>
  <si>
    <t>650 11100000 00 0000 000</t>
  </si>
  <si>
    <t>ДОХОДЫ ОТ ИСПОЛЬЗОВАНИЯ ИМУЩЕСТВА, НАХОДЯЩЕГОСЯ В ГОСУДАРСТВЕННОЙ И МУНИЦИПАЛЬНОЙ СОБСТВЕННОСТИ</t>
  </si>
  <si>
    <t>106,50</t>
  </si>
  <si>
    <t>650 11105000 00 0000 120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</si>
  <si>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</si>
  <si>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47,34</t>
  </si>
  <si>
    <t>650 11105020 00 0000 120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</si>
  <si>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</si>
  <si>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650 11105025 10 0000 120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</si>
  <si>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</si>
  <si>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</si>
  <si>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</si>
  <si>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106,56</t>
  </si>
  <si>
    <t>650 11109040 00 0000 120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</si>
  <si>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</si>
  <si>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650 11109045 10 0000 120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</si>
  <si>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</si>
  <si>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650 11300000 00 0000 000</t>
  </si>
  <si>
    <t>ДОХОДЫ ОТ ОКАЗАНИЯ ПЛАТНЫХ УСЛУГИ КОМПЕНСАЦИИ ЗАТРАТ ГОСУДАРСТВА</t>
  </si>
  <si>
    <t>650 11302000 00 0000 130</t>
  </si>
  <si>
    <t>Доходы от компенсации затрат государства</t>
  </si>
  <si>
    <t>650 11302990 00 0000 130</t>
  </si>
  <si>
    <t>Прочие доходы от компенсации затрат государства</t>
  </si>
  <si>
    <t>650 11302995 10 0000 130</t>
  </si>
  <si>
    <t>Прочие доходы от компенсации затрат бюджетов сельских поселений</t>
  </si>
  <si>
    <t>650 11400000 00 0000 000</t>
  </si>
  <si>
    <t>ДОХОДЫ ОТ ПРОДАЖИ МАТЕРИАЛЬНЫХ И НЕМАТЕРИАЛЬНЫХ АКТИВОВ</t>
  </si>
  <si>
    <t>120,10</t>
  </si>
  <si>
    <t>650 11401000 00 0000 410</t>
  </si>
  <si>
    <t>Доходы от продажи квартир</t>
  </si>
  <si>
    <t>650 11401050 10 0000 410</t>
  </si>
  <si>
    <t>Доходы от продажи квартир, находящихся в собственности сельских поселений</t>
  </si>
  <si>
    <t>650 11600000 00 0000 000</t>
  </si>
  <si>
    <t>ШТРАФЫ, САНКЦИИ, ВОЗМЕЩЕНИЕ УЩЕРБА</t>
  </si>
  <si>
    <t>650 11607000 00 0000 140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</si>
  <si>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</si>
  <si>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650 11607090 00 0000 140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</si>
  <si>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</si>
  <si>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650 11607090 10 0000 140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</si>
  <si>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</si>
  <si>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650 20000000 00 0000 000</t>
  </si>
  <si>
    <t>БЕЗВОЗМЕЗДНЫЕ ПОСТУПЛЕНИЯ</t>
  </si>
  <si>
    <t>84,31</t>
  </si>
  <si>
    <t>650 20200000 00 0000 000</t>
  </si>
  <si>
    <t>БЕЗВОЗМЕЗДНЫЕ ПОСТУПЛЕНИЯ ОТ ДРУГИХ БЮДЖЕТОВ БЮДЖЕТНОЙ СИСТЕМЫ РОССИЙСКОЙ ФЕДЕРАЦИИ</t>
  </si>
  <si>
    <t>650 20210000 00 0000 150</t>
  </si>
  <si>
    <t>Дотации бюджетам бюджетной системы Российской Федерации</t>
  </si>
  <si>
    <t>83,87</t>
  </si>
  <si>
    <t>650 20215001 00 0000 150</t>
  </si>
  <si>
    <t>Дотации на выравнивание бюджетной обеспеченности</t>
  </si>
  <si>
    <t>650 20215001 10 0000 150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</si>
  <si>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</si>
  <si>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650 20230000 00 0000 150</t>
  </si>
  <si>
    <t>Субвенции бюджетам бюджетной системы Российской Федерации</t>
  </si>
  <si>
    <t>79,04</t>
  </si>
  <si>
    <t>650 20230024 00 0000 150</t>
  </si>
  <si>
    <t>Субвенции местным бюджетам на выполнение передаваемых полномочий субъектов Российской Федерации</t>
  </si>
  <si>
    <t>76,91</t>
  </si>
  <si>
    <t>650 20230024 10 0000 150</t>
  </si>
  <si>
    <t>Субвенции бюджетам сельских поселений на выполнение передаваемых полномочий субъектов Российской Федерации</t>
  </si>
  <si>
    <t>650 20235118 00 0000 150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</si>
  <si>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</si>
  <si>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85,16</t>
  </si>
  <si>
    <t>650 20235118 10 0000 150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</si>
  <si>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</si>
  <si>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650 20235930 00 0000 150</t>
  </si>
  <si>
    <t>Субвенции бюджетам на государственную регистрацию актов гражданского состояния</t>
  </si>
  <si>
    <t>58,15</t>
  </si>
  <si>
    <t>650 20235930 10 0000 150</t>
  </si>
  <si>
    <t>Субвенции бюджетам сельских поселений на государственную регистрацию актов гражданского состояния</t>
  </si>
  <si>
    <t>650 20240000 00 0000 150</t>
  </si>
  <si>
    <t>Иные межбюджетные трансферты</t>
  </si>
  <si>
    <t>85,56</t>
  </si>
  <si>
    <t>650 20249999 00 0000 150</t>
  </si>
  <si>
    <t>Прочие межбюджетные трансферты, передаваемые бюджетам</t>
  </si>
  <si>
    <t>650 20249999 10 0000 150</t>
  </si>
  <si>
    <t>Прочие межбюджетные трансферты, передаваемые бюджетам сельских поселений</t>
  </si>
  <si>
    <t>650 20700000 00 0000 000</t>
  </si>
  <si>
    <t>ПРОЧИЕ БЕЗВОЗМЕЗДНЫЕ ПОСТУПЛЕНИЯ</t>
  </si>
  <si>
    <t>650 20705000 10 0000 150</t>
  </si>
  <si>
    <t>Прочие безвозмездные поступления в бюджеты сельских поселений</t>
  </si>
  <si>
    <t>650 20705030 10 0000 150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</si>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</sst>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0" fontId="4" fillId="33" borderId="15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PageLayoutView="0" workbookViewId="0" topLeftCell="A100">
      <selection activeCell="V113" sqref="V113"/>
    </sheetView>
  </sheetViews>
  <sheetFormatPr defaultColWidth="9.140625" defaultRowHeight="12.75"/>
  <cols>
    <col min="1" max="1" width="10.7109375" style="1" customWidth="1"/>
    <col min="2" max="2" width="5.7109375" style="1" customWidth="1"/>
    <col min="3" max="3" width="3.7109375" style="1" customWidth="1"/>
    <col min="4" max="4" width="0.13671875" style="1" customWidth="1"/>
    <col min="5" max="6" width="1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  <col min="16" max="16" width="11.7109375" style="1" customWidth="1"/>
    <col min="17" max="17" width="3.7109375" style="1" customWidth="1"/>
    <col min="18" max="18" width="4.7109375" style="1" customWidth="1"/>
    <col min="19" max="19" width="9.7109375" style="1" customWidth="1"/>
  </cols>
  <sheetData>
    <row r="1" spans="1:19" s="1" customFormat="1" ht="15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s="1" customFormat="1" ht="13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2" t="s">
        <v>2</v>
      </c>
    </row>
    <row r="3" spans="1:19" s="1" customFormat="1" ht="13.5" customHeight="1">
      <c r="A3" s="45" t="s">
        <v>3</v>
      </c>
      <c r="B3" s="45"/>
      <c r="C3" s="45"/>
      <c r="D3" s="45"/>
      <c r="E3" s="45"/>
      <c r="F3" s="45"/>
      <c r="G3" s="45"/>
      <c r="H3" s="45"/>
      <c r="I3" s="45"/>
      <c r="J3" s="46" t="s">
        <v>4</v>
      </c>
      <c r="K3" s="46"/>
      <c r="L3" s="41" t="s">
        <v>5</v>
      </c>
      <c r="M3" s="41"/>
      <c r="N3" s="41"/>
      <c r="O3" s="41"/>
      <c r="P3" s="41"/>
      <c r="Q3" s="41"/>
      <c r="R3" s="41"/>
      <c r="S3" s="3">
        <v>44134</v>
      </c>
    </row>
    <row r="4" spans="1:19" s="1" customFormat="1" ht="15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" t="s">
        <v>1</v>
      </c>
    </row>
    <row r="5" spans="1:19" s="1" customFormat="1" ht="15" customHeight="1">
      <c r="A5" s="36" t="s">
        <v>6</v>
      </c>
      <c r="B5" s="36"/>
      <c r="C5" s="36"/>
      <c r="D5" s="36"/>
      <c r="E5" s="36"/>
      <c r="F5" s="36"/>
      <c r="G5" s="40" t="s">
        <v>7</v>
      </c>
      <c r="H5" s="40"/>
      <c r="I5" s="40"/>
      <c r="J5" s="40"/>
      <c r="K5" s="40"/>
      <c r="L5" s="40"/>
      <c r="M5" s="40"/>
      <c r="N5" s="40"/>
      <c r="O5" s="40"/>
      <c r="P5" s="40"/>
      <c r="Q5" s="41" t="s">
        <v>8</v>
      </c>
      <c r="R5" s="41"/>
      <c r="S5" s="5" t="s">
        <v>1</v>
      </c>
    </row>
    <row r="6" spans="1:19" s="1" customFormat="1" ht="15" customHeight="1">
      <c r="A6" s="36" t="s">
        <v>9</v>
      </c>
      <c r="B6" s="36"/>
      <c r="C6" s="36"/>
      <c r="D6" s="36"/>
      <c r="E6" s="36"/>
      <c r="F6" s="36"/>
      <c r="G6" s="36"/>
      <c r="H6" s="40" t="s">
        <v>1</v>
      </c>
      <c r="I6" s="40"/>
      <c r="J6" s="40"/>
      <c r="K6" s="40"/>
      <c r="L6" s="40"/>
      <c r="M6" s="40"/>
      <c r="N6" s="40"/>
      <c r="O6" s="40"/>
      <c r="P6" s="40"/>
      <c r="Q6" s="41" t="s">
        <v>10</v>
      </c>
      <c r="R6" s="41"/>
      <c r="S6" s="5" t="s">
        <v>1</v>
      </c>
    </row>
    <row r="7" spans="1:19" s="1" customFormat="1" ht="15" customHeight="1">
      <c r="A7" s="36" t="s">
        <v>11</v>
      </c>
      <c r="B7" s="36"/>
      <c r="C7" s="36"/>
      <c r="D7" s="40" t="s">
        <v>12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1" t="s">
        <v>1</v>
      </c>
      <c r="R7" s="41"/>
      <c r="S7" s="5" t="s">
        <v>1</v>
      </c>
    </row>
    <row r="8" spans="1:19" s="1" customFormat="1" ht="13.5" customHeight="1">
      <c r="A8" s="36" t="s">
        <v>13</v>
      </c>
      <c r="B8" s="36"/>
      <c r="C8" s="36"/>
      <c r="D8" s="36"/>
      <c r="E8" s="42" t="s">
        <v>1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1" t="s">
        <v>14</v>
      </c>
      <c r="R8" s="41"/>
      <c r="S8" s="6" t="s">
        <v>15</v>
      </c>
    </row>
    <row r="9" spans="1:19" s="1" customFormat="1" ht="13.5" customHeight="1">
      <c r="A9" s="36" t="s">
        <v>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</row>
    <row r="10" spans="1:19" s="1" customFormat="1" ht="13.5" customHeight="1">
      <c r="A10" s="7" t="s">
        <v>16</v>
      </c>
      <c r="B10" s="36" t="s">
        <v>17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s="1" customFormat="1" ht="13.5" customHeight="1">
      <c r="A11" s="36" t="s">
        <v>1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</row>
    <row r="12" spans="1:19" s="1" customFormat="1" ht="13.5" customHeight="1">
      <c r="A12" s="37" t="s">
        <v>18</v>
      </c>
      <c r="B12" s="37"/>
      <c r="C12" s="37"/>
      <c r="D12" s="37"/>
      <c r="E12" s="37"/>
      <c r="F12" s="38" t="s">
        <v>19</v>
      </c>
      <c r="G12" s="38"/>
      <c r="H12" s="38"/>
      <c r="I12" s="37" t="s">
        <v>20</v>
      </c>
      <c r="J12" s="37"/>
      <c r="K12" s="37"/>
      <c r="L12" s="37"/>
      <c r="M12" s="37" t="s">
        <v>23</v>
      </c>
      <c r="N12" s="37" t="s">
        <v>24</v>
      </c>
      <c r="O12" s="37"/>
      <c r="P12" s="30" t="s">
        <v>27</v>
      </c>
      <c r="Q12" s="30"/>
      <c r="R12" s="30"/>
      <c r="S12" s="30"/>
    </row>
    <row r="13" spans="1:19" s="1" customFormat="1" ht="45" customHeight="1">
      <c r="A13" s="37"/>
      <c r="B13" s="37"/>
      <c r="C13" s="37"/>
      <c r="D13" s="37"/>
      <c r="E13" s="37"/>
      <c r="F13" s="38"/>
      <c r="G13" s="38"/>
      <c r="H13" s="38"/>
      <c r="I13" s="31" t="s">
        <v>21</v>
      </c>
      <c r="J13" s="31"/>
      <c r="K13" s="39" t="s">
        <v>22</v>
      </c>
      <c r="L13" s="39"/>
      <c r="M13" s="37"/>
      <c r="N13" s="8" t="s">
        <v>25</v>
      </c>
      <c r="O13" s="9" t="s">
        <v>26</v>
      </c>
      <c r="P13" s="31" t="s">
        <v>25</v>
      </c>
      <c r="Q13" s="31"/>
      <c r="R13" s="32" t="s">
        <v>26</v>
      </c>
      <c r="S13" s="32"/>
    </row>
    <row r="14" spans="1:19" s="1" customFormat="1" ht="12.75" customHeight="1">
      <c r="A14" s="33" t="s">
        <v>28</v>
      </c>
      <c r="B14" s="33"/>
      <c r="C14" s="33"/>
      <c r="D14" s="33"/>
      <c r="E14" s="33"/>
      <c r="F14" s="34" t="s">
        <v>29</v>
      </c>
      <c r="G14" s="34"/>
      <c r="H14" s="34"/>
      <c r="I14" s="33" t="s">
        <v>30</v>
      </c>
      <c r="J14" s="33"/>
      <c r="K14" s="34" t="s">
        <v>31</v>
      </c>
      <c r="L14" s="34"/>
      <c r="M14" s="10" t="s">
        <v>32</v>
      </c>
      <c r="N14" s="10" t="s">
        <v>33</v>
      </c>
      <c r="O14" s="11" t="s">
        <v>34</v>
      </c>
      <c r="P14" s="33" t="s">
        <v>35</v>
      </c>
      <c r="Q14" s="33"/>
      <c r="R14" s="35" t="s">
        <v>36</v>
      </c>
      <c r="S14" s="35"/>
    </row>
    <row r="15" spans="1:19" s="1" customFormat="1" ht="13.5" customHeight="1">
      <c r="A15" s="22" t="s">
        <v>37</v>
      </c>
      <c r="B15" s="22"/>
      <c r="C15" s="22"/>
      <c r="D15" s="22"/>
      <c r="E15" s="22"/>
      <c r="F15" s="23" t="s">
        <v>38</v>
      </c>
      <c r="G15" s="23"/>
      <c r="H15" s="23"/>
      <c r="I15" s="24">
        <f>5020467.98</f>
        <v>5020467.98</v>
      </c>
      <c r="J15" s="24"/>
      <c r="K15" s="25">
        <f>5020467.98</f>
        <v>5020467.98</v>
      </c>
      <c r="L15" s="25"/>
      <c r="M15" s="12">
        <f>4103217.78</f>
        <v>4103217.78</v>
      </c>
      <c r="N15" s="13" t="s">
        <v>39</v>
      </c>
      <c r="O15" s="14" t="s">
        <v>39</v>
      </c>
      <c r="P15" s="24">
        <f>917250.2</f>
        <v>917250.2</v>
      </c>
      <c r="Q15" s="24"/>
      <c r="R15" s="28">
        <f>917250.2</f>
        <v>917250.2</v>
      </c>
      <c r="S15" s="28"/>
    </row>
    <row r="16" spans="1:19" s="1" customFormat="1" ht="13.5" customHeight="1">
      <c r="A16" s="22" t="s">
        <v>40</v>
      </c>
      <c r="B16" s="22"/>
      <c r="C16" s="22"/>
      <c r="D16" s="22"/>
      <c r="E16" s="22"/>
      <c r="F16" s="23" t="s">
        <v>41</v>
      </c>
      <c r="G16" s="23"/>
      <c r="H16" s="23"/>
      <c r="I16" s="24">
        <f>5020467.98</f>
        <v>5020467.98</v>
      </c>
      <c r="J16" s="24"/>
      <c r="K16" s="25">
        <f>5020467.98</f>
        <v>5020467.98</v>
      </c>
      <c r="L16" s="25"/>
      <c r="M16" s="12">
        <f>4103217.78</f>
        <v>4103217.78</v>
      </c>
      <c r="N16" s="13" t="s">
        <v>39</v>
      </c>
      <c r="O16" s="14" t="s">
        <v>39</v>
      </c>
      <c r="P16" s="24">
        <f>917250.2</f>
        <v>917250.2</v>
      </c>
      <c r="Q16" s="24"/>
      <c r="R16" s="28">
        <f>917250.2</f>
        <v>917250.2</v>
      </c>
      <c r="S16" s="28"/>
    </row>
    <row r="17" spans="1:19" s="1" customFormat="1" ht="33.75" customHeight="1">
      <c r="A17" s="22" t="s">
        <v>42</v>
      </c>
      <c r="B17" s="22"/>
      <c r="C17" s="22"/>
      <c r="D17" s="22"/>
      <c r="E17" s="22"/>
      <c r="F17" s="23" t="s">
        <v>43</v>
      </c>
      <c r="G17" s="23"/>
      <c r="H17" s="23"/>
      <c r="I17" s="24">
        <f>5020467.98</f>
        <v>5020467.98</v>
      </c>
      <c r="J17" s="24"/>
      <c r="K17" s="25">
        <f>5020467.98</f>
        <v>5020467.98</v>
      </c>
      <c r="L17" s="25"/>
      <c r="M17" s="12">
        <f>4103217.78</f>
        <v>4103217.78</v>
      </c>
      <c r="N17" s="13" t="s">
        <v>39</v>
      </c>
      <c r="O17" s="14" t="s">
        <v>39</v>
      </c>
      <c r="P17" s="24">
        <f>917250.2</f>
        <v>917250.2</v>
      </c>
      <c r="Q17" s="24"/>
      <c r="R17" s="28">
        <f>917250.2</f>
        <v>917250.2</v>
      </c>
      <c r="S17" s="28"/>
    </row>
    <row r="18" spans="1:19" s="1" customFormat="1" ht="33.75" customHeight="1">
      <c r="A18" s="22" t="s">
        <v>44</v>
      </c>
      <c r="B18" s="22"/>
      <c r="C18" s="22"/>
      <c r="D18" s="22"/>
      <c r="E18" s="22"/>
      <c r="F18" s="23" t="s">
        <v>45</v>
      </c>
      <c r="G18" s="23"/>
      <c r="H18" s="23"/>
      <c r="I18" s="24">
        <f>5020467.98</f>
        <v>5020467.98</v>
      </c>
      <c r="J18" s="24"/>
      <c r="K18" s="25">
        <f>5020467.98</f>
        <v>5020467.98</v>
      </c>
      <c r="L18" s="25"/>
      <c r="M18" s="12">
        <f>4103217.78</f>
        <v>4103217.78</v>
      </c>
      <c r="N18" s="13" t="s">
        <v>39</v>
      </c>
      <c r="O18" s="14" t="s">
        <v>39</v>
      </c>
      <c r="P18" s="24">
        <f>917250.2</f>
        <v>917250.2</v>
      </c>
      <c r="Q18" s="24"/>
      <c r="R18" s="28">
        <f>917250.2</f>
        <v>917250.2</v>
      </c>
      <c r="S18" s="28"/>
    </row>
    <row r="19" spans="1:19" s="1" customFormat="1" ht="66" customHeight="1">
      <c r="A19" s="22" t="s">
        <v>46</v>
      </c>
      <c r="B19" s="22"/>
      <c r="C19" s="22"/>
      <c r="D19" s="22"/>
      <c r="E19" s="22"/>
      <c r="F19" s="23" t="s">
        <v>47</v>
      </c>
      <c r="G19" s="23"/>
      <c r="H19" s="23"/>
      <c r="I19" s="24">
        <f>1819278.52</f>
        <v>1819278.52</v>
      </c>
      <c r="J19" s="24"/>
      <c r="K19" s="25">
        <f>1819278.52</f>
        <v>1819278.52</v>
      </c>
      <c r="L19" s="25"/>
      <c r="M19" s="12">
        <f>1888160.99</f>
        <v>1888160.99</v>
      </c>
      <c r="N19" s="13" t="s">
        <v>48</v>
      </c>
      <c r="O19" s="14" t="s">
        <v>48</v>
      </c>
      <c r="P19" s="24">
        <f>-68882.47</f>
        <v>-68882.47</v>
      </c>
      <c r="Q19" s="24"/>
      <c r="R19" s="28">
        <f>-68882.47</f>
        <v>-68882.47</v>
      </c>
      <c r="S19" s="28"/>
    </row>
    <row r="20" spans="1:19" s="1" customFormat="1" ht="96.75" customHeight="1">
      <c r="A20" s="22" t="s">
        <v>49</v>
      </c>
      <c r="B20" s="22"/>
      <c r="C20" s="22"/>
      <c r="D20" s="22"/>
      <c r="E20" s="22"/>
      <c r="F20" s="23" t="s">
        <v>50</v>
      </c>
      <c r="G20" s="23"/>
      <c r="H20" s="23"/>
      <c r="I20" s="24">
        <f>1819278.52</f>
        <v>1819278.52</v>
      </c>
      <c r="J20" s="24"/>
      <c r="K20" s="25">
        <f>1819278.52</f>
        <v>1819278.52</v>
      </c>
      <c r="L20" s="25"/>
      <c r="M20" s="12">
        <f>1888160.99</f>
        <v>1888160.99</v>
      </c>
      <c r="N20" s="13" t="s">
        <v>48</v>
      </c>
      <c r="O20" s="14" t="s">
        <v>48</v>
      </c>
      <c r="P20" s="24">
        <f>-68882.47</f>
        <v>-68882.47</v>
      </c>
      <c r="Q20" s="24"/>
      <c r="R20" s="28">
        <f>-68882.47</f>
        <v>-68882.47</v>
      </c>
      <c r="S20" s="28"/>
    </row>
    <row r="21" spans="1:19" s="1" customFormat="1" ht="75.75" customHeight="1">
      <c r="A21" s="22" t="s">
        <v>51</v>
      </c>
      <c r="B21" s="22"/>
      <c r="C21" s="22"/>
      <c r="D21" s="22"/>
      <c r="E21" s="22"/>
      <c r="F21" s="23" t="s">
        <v>52</v>
      </c>
      <c r="G21" s="23"/>
      <c r="H21" s="23"/>
      <c r="I21" s="24">
        <f>12012.3</f>
        <v>12012.3</v>
      </c>
      <c r="J21" s="24"/>
      <c r="K21" s="25">
        <f>12012.3</f>
        <v>12012.3</v>
      </c>
      <c r="L21" s="25"/>
      <c r="M21" s="12">
        <f>13277.05</f>
        <v>13277.05</v>
      </c>
      <c r="N21" s="13" t="s">
        <v>53</v>
      </c>
      <c r="O21" s="14" t="s">
        <v>53</v>
      </c>
      <c r="P21" s="24">
        <f>-1264.75</f>
        <v>-1264.75</v>
      </c>
      <c r="Q21" s="24"/>
      <c r="R21" s="28">
        <f>-1264.75</f>
        <v>-1264.75</v>
      </c>
      <c r="S21" s="28"/>
    </row>
    <row r="22" spans="1:19" s="1" customFormat="1" ht="106.5" customHeight="1">
      <c r="A22" s="22" t="s">
        <v>54</v>
      </c>
      <c r="B22" s="22"/>
      <c r="C22" s="22"/>
      <c r="D22" s="22"/>
      <c r="E22" s="22"/>
      <c r="F22" s="23" t="s">
        <v>55</v>
      </c>
      <c r="G22" s="23"/>
      <c r="H22" s="23"/>
      <c r="I22" s="24">
        <f>12012.3</f>
        <v>12012.3</v>
      </c>
      <c r="J22" s="24"/>
      <c r="K22" s="25">
        <f>12012.3</f>
        <v>12012.3</v>
      </c>
      <c r="L22" s="25"/>
      <c r="M22" s="12">
        <f>13277.05</f>
        <v>13277.05</v>
      </c>
      <c r="N22" s="13" t="s">
        <v>53</v>
      </c>
      <c r="O22" s="14" t="s">
        <v>53</v>
      </c>
      <c r="P22" s="24">
        <f>-1264.75</f>
        <v>-1264.75</v>
      </c>
      <c r="Q22" s="24"/>
      <c r="R22" s="28">
        <f>-1264.75</f>
        <v>-1264.75</v>
      </c>
      <c r="S22" s="28"/>
    </row>
    <row r="23" spans="1:19" s="1" customFormat="1" ht="66" customHeight="1">
      <c r="A23" s="22" t="s">
        <v>56</v>
      </c>
      <c r="B23" s="22"/>
      <c r="C23" s="22"/>
      <c r="D23" s="22"/>
      <c r="E23" s="22"/>
      <c r="F23" s="23" t="s">
        <v>57</v>
      </c>
      <c r="G23" s="23"/>
      <c r="H23" s="23"/>
      <c r="I23" s="24">
        <f>3527602.76</f>
        <v>3527602.76</v>
      </c>
      <c r="J23" s="24"/>
      <c r="K23" s="25">
        <f>3527602.76</f>
        <v>3527602.76</v>
      </c>
      <c r="L23" s="25"/>
      <c r="M23" s="12">
        <f>2540807.18</f>
        <v>2540807.18</v>
      </c>
      <c r="N23" s="13" t="s">
        <v>58</v>
      </c>
      <c r="O23" s="14" t="s">
        <v>58</v>
      </c>
      <c r="P23" s="24">
        <f>986795.58</f>
        <v>986795.58</v>
      </c>
      <c r="Q23" s="24"/>
      <c r="R23" s="28">
        <f>986795.58</f>
        <v>986795.58</v>
      </c>
      <c r="S23" s="28"/>
    </row>
    <row r="24" spans="1:19" s="1" customFormat="1" ht="96.75" customHeight="1">
      <c r="A24" s="22" t="s">
        <v>59</v>
      </c>
      <c r="B24" s="22"/>
      <c r="C24" s="22"/>
      <c r="D24" s="22"/>
      <c r="E24" s="22"/>
      <c r="F24" s="23" t="s">
        <v>60</v>
      </c>
      <c r="G24" s="23"/>
      <c r="H24" s="23"/>
      <c r="I24" s="24">
        <f>3527602.76</f>
        <v>3527602.76</v>
      </c>
      <c r="J24" s="24"/>
      <c r="K24" s="25">
        <f>3527602.76</f>
        <v>3527602.76</v>
      </c>
      <c r="L24" s="25"/>
      <c r="M24" s="12">
        <f>2540807.18</f>
        <v>2540807.18</v>
      </c>
      <c r="N24" s="13" t="s">
        <v>58</v>
      </c>
      <c r="O24" s="14" t="s">
        <v>58</v>
      </c>
      <c r="P24" s="24">
        <f>986795.58</f>
        <v>986795.58</v>
      </c>
      <c r="Q24" s="24"/>
      <c r="R24" s="28">
        <f>986795.58</f>
        <v>986795.58</v>
      </c>
      <c r="S24" s="28"/>
    </row>
    <row r="25" spans="1:19" s="1" customFormat="1" ht="66" customHeight="1">
      <c r="A25" s="22" t="s">
        <v>61</v>
      </c>
      <c r="B25" s="22"/>
      <c r="C25" s="22"/>
      <c r="D25" s="22"/>
      <c r="E25" s="22"/>
      <c r="F25" s="23" t="s">
        <v>62</v>
      </c>
      <c r="G25" s="23"/>
      <c r="H25" s="23"/>
      <c r="I25" s="24">
        <f>-338425.6</f>
        <v>-338425.6</v>
      </c>
      <c r="J25" s="24"/>
      <c r="K25" s="25">
        <f>-338425.6</f>
        <v>-338425.6</v>
      </c>
      <c r="L25" s="25"/>
      <c r="M25" s="12">
        <f>-339027.44</f>
        <v>-339027.44</v>
      </c>
      <c r="N25" s="13" t="s">
        <v>63</v>
      </c>
      <c r="O25" s="14" t="s">
        <v>63</v>
      </c>
      <c r="P25" s="24">
        <f>601.84</f>
        <v>601.84</v>
      </c>
      <c r="Q25" s="24"/>
      <c r="R25" s="28">
        <f>601.84</f>
        <v>601.84</v>
      </c>
      <c r="S25" s="28"/>
    </row>
    <row r="26" spans="1:19" s="1" customFormat="1" ht="96.75" customHeight="1">
      <c r="A26" s="22" t="s">
        <v>64</v>
      </c>
      <c r="B26" s="22"/>
      <c r="C26" s="22"/>
      <c r="D26" s="22"/>
      <c r="E26" s="22"/>
      <c r="F26" s="23" t="s">
        <v>65</v>
      </c>
      <c r="G26" s="23"/>
      <c r="H26" s="23"/>
      <c r="I26" s="24">
        <f>-338425.6</f>
        <v>-338425.6</v>
      </c>
      <c r="J26" s="24"/>
      <c r="K26" s="25">
        <f>-338425.6</f>
        <v>-338425.6</v>
      </c>
      <c r="L26" s="25"/>
      <c r="M26" s="12">
        <f>-339027.44</f>
        <v>-339027.44</v>
      </c>
      <c r="N26" s="13" t="s">
        <v>63</v>
      </c>
      <c r="O26" s="14" t="s">
        <v>63</v>
      </c>
      <c r="P26" s="24">
        <f>601.84</f>
        <v>601.84</v>
      </c>
      <c r="Q26" s="24"/>
      <c r="R26" s="28">
        <f>601.84</f>
        <v>601.84</v>
      </c>
      <c r="S26" s="28"/>
    </row>
    <row r="27" spans="1:19" s="1" customFormat="1" ht="13.5" customHeight="1">
      <c r="A27" s="22" t="s">
        <v>66</v>
      </c>
      <c r="B27" s="22"/>
      <c r="C27" s="22"/>
      <c r="D27" s="22"/>
      <c r="E27" s="22"/>
      <c r="F27" s="23" t="s">
        <v>67</v>
      </c>
      <c r="G27" s="23"/>
      <c r="H27" s="23"/>
      <c r="I27" s="24">
        <f>19980865.84</f>
        <v>19980865.84</v>
      </c>
      <c r="J27" s="24"/>
      <c r="K27" s="25">
        <f>19980865.84</f>
        <v>19980865.84</v>
      </c>
      <c r="L27" s="25"/>
      <c r="M27" s="12">
        <f>20715133.11</f>
        <v>20715133.11</v>
      </c>
      <c r="N27" s="13" t="s">
        <v>68</v>
      </c>
      <c r="O27" s="14" t="s">
        <v>68</v>
      </c>
      <c r="P27" s="24">
        <f>-734267.27</f>
        <v>-734267.27</v>
      </c>
      <c r="Q27" s="24"/>
      <c r="R27" s="28">
        <f>-734267.27</f>
        <v>-734267.27</v>
      </c>
      <c r="S27" s="28"/>
    </row>
    <row r="28" spans="1:19" s="1" customFormat="1" ht="13.5" customHeight="1">
      <c r="A28" s="22" t="s">
        <v>69</v>
      </c>
      <c r="B28" s="22"/>
      <c r="C28" s="22"/>
      <c r="D28" s="22"/>
      <c r="E28" s="22"/>
      <c r="F28" s="23" t="s">
        <v>41</v>
      </c>
      <c r="G28" s="23"/>
      <c r="H28" s="23"/>
      <c r="I28" s="24">
        <f>19980865.84</f>
        <v>19980865.84</v>
      </c>
      <c r="J28" s="24"/>
      <c r="K28" s="25">
        <f>19980865.84</f>
        <v>19980865.84</v>
      </c>
      <c r="L28" s="25"/>
      <c r="M28" s="12">
        <f>20715133.11</f>
        <v>20715133.11</v>
      </c>
      <c r="N28" s="13" t="s">
        <v>68</v>
      </c>
      <c r="O28" s="14" t="s">
        <v>68</v>
      </c>
      <c r="P28" s="24">
        <f>-734267.27</f>
        <v>-734267.27</v>
      </c>
      <c r="Q28" s="24"/>
      <c r="R28" s="28">
        <f>-734267.27</f>
        <v>-734267.27</v>
      </c>
      <c r="S28" s="28"/>
    </row>
    <row r="29" spans="1:19" s="1" customFormat="1" ht="13.5" customHeight="1">
      <c r="A29" s="22" t="s">
        <v>70</v>
      </c>
      <c r="B29" s="22"/>
      <c r="C29" s="22"/>
      <c r="D29" s="22"/>
      <c r="E29" s="22"/>
      <c r="F29" s="23" t="s">
        <v>71</v>
      </c>
      <c r="G29" s="23"/>
      <c r="H29" s="23"/>
      <c r="I29" s="24">
        <f>16540000</f>
        <v>16540000</v>
      </c>
      <c r="J29" s="24"/>
      <c r="K29" s="25">
        <f>16540000</f>
        <v>16540000</v>
      </c>
      <c r="L29" s="25"/>
      <c r="M29" s="12">
        <f>17136718.5</f>
        <v>17136718.5</v>
      </c>
      <c r="N29" s="13" t="s">
        <v>72</v>
      </c>
      <c r="O29" s="14" t="s">
        <v>72</v>
      </c>
      <c r="P29" s="24">
        <f>-596718.5</f>
        <v>-596718.5</v>
      </c>
      <c r="Q29" s="24"/>
      <c r="R29" s="28">
        <f>-596718.5</f>
        <v>-596718.5</v>
      </c>
      <c r="S29" s="28"/>
    </row>
    <row r="30" spans="1:19" s="1" customFormat="1" ht="13.5" customHeight="1">
      <c r="A30" s="22" t="s">
        <v>73</v>
      </c>
      <c r="B30" s="22"/>
      <c r="C30" s="22"/>
      <c r="D30" s="22"/>
      <c r="E30" s="22"/>
      <c r="F30" s="23" t="s">
        <v>74</v>
      </c>
      <c r="G30" s="23"/>
      <c r="H30" s="23"/>
      <c r="I30" s="24">
        <f>16540000</f>
        <v>16540000</v>
      </c>
      <c r="J30" s="24"/>
      <c r="K30" s="25">
        <f>16540000</f>
        <v>16540000</v>
      </c>
      <c r="L30" s="25"/>
      <c r="M30" s="12">
        <f>17136718.5</f>
        <v>17136718.5</v>
      </c>
      <c r="N30" s="13" t="s">
        <v>72</v>
      </c>
      <c r="O30" s="14" t="s">
        <v>72</v>
      </c>
      <c r="P30" s="24">
        <f>-596718.5</f>
        <v>-596718.5</v>
      </c>
      <c r="Q30" s="24"/>
      <c r="R30" s="28">
        <f>-596718.5</f>
        <v>-596718.5</v>
      </c>
      <c r="S30" s="28"/>
    </row>
    <row r="31" spans="1:19" s="1" customFormat="1" ht="66" customHeight="1">
      <c r="A31" s="22" t="s">
        <v>75</v>
      </c>
      <c r="B31" s="22"/>
      <c r="C31" s="22"/>
      <c r="D31" s="22"/>
      <c r="E31" s="22"/>
      <c r="F31" s="23" t="s">
        <v>76</v>
      </c>
      <c r="G31" s="23"/>
      <c r="H31" s="23"/>
      <c r="I31" s="24">
        <f>16540000</f>
        <v>16540000</v>
      </c>
      <c r="J31" s="24"/>
      <c r="K31" s="25">
        <f>16540000</f>
        <v>16540000</v>
      </c>
      <c r="L31" s="25"/>
      <c r="M31" s="13" t="s">
        <v>1</v>
      </c>
      <c r="N31" s="13" t="s">
        <v>77</v>
      </c>
      <c r="O31" s="14" t="s">
        <v>77</v>
      </c>
      <c r="P31" s="24">
        <f>16540000</f>
        <v>16540000</v>
      </c>
      <c r="Q31" s="24"/>
      <c r="R31" s="28">
        <f>16540000</f>
        <v>16540000</v>
      </c>
      <c r="S31" s="28"/>
    </row>
    <row r="32" spans="1:19" s="1" customFormat="1" ht="66" customHeight="1">
      <c r="A32" s="22" t="s">
        <v>78</v>
      </c>
      <c r="B32" s="22"/>
      <c r="C32" s="22"/>
      <c r="D32" s="22"/>
      <c r="E32" s="22"/>
      <c r="F32" s="23" t="s">
        <v>76</v>
      </c>
      <c r="G32" s="23"/>
      <c r="H32" s="23"/>
      <c r="I32" s="26" t="s">
        <v>1</v>
      </c>
      <c r="J32" s="26"/>
      <c r="K32" s="29" t="s">
        <v>1</v>
      </c>
      <c r="L32" s="29"/>
      <c r="M32" s="12">
        <f>17062821.81</f>
        <v>17062821.81</v>
      </c>
      <c r="N32" s="13" t="s">
        <v>77</v>
      </c>
      <c r="O32" s="14" t="s">
        <v>77</v>
      </c>
      <c r="P32" s="24">
        <f>-17062821.81</f>
        <v>-17062821.81</v>
      </c>
      <c r="Q32" s="24"/>
      <c r="R32" s="28">
        <f>-17062821.81</f>
        <v>-17062821.81</v>
      </c>
      <c r="S32" s="28"/>
    </row>
    <row r="33" spans="1:19" s="1" customFormat="1" ht="66" customHeight="1">
      <c r="A33" s="22" t="s">
        <v>79</v>
      </c>
      <c r="B33" s="22"/>
      <c r="C33" s="22"/>
      <c r="D33" s="22"/>
      <c r="E33" s="22"/>
      <c r="F33" s="23" t="s">
        <v>76</v>
      </c>
      <c r="G33" s="23"/>
      <c r="H33" s="23"/>
      <c r="I33" s="26" t="s">
        <v>1</v>
      </c>
      <c r="J33" s="26"/>
      <c r="K33" s="29" t="s">
        <v>1</v>
      </c>
      <c r="L33" s="29"/>
      <c r="M33" s="12">
        <f>54740.12</f>
        <v>54740.12</v>
      </c>
      <c r="N33" s="13" t="s">
        <v>77</v>
      </c>
      <c r="O33" s="14" t="s">
        <v>77</v>
      </c>
      <c r="P33" s="24">
        <f>-54740.12</f>
        <v>-54740.12</v>
      </c>
      <c r="Q33" s="24"/>
      <c r="R33" s="28">
        <f>-54740.12</f>
        <v>-54740.12</v>
      </c>
      <c r="S33" s="28"/>
    </row>
    <row r="34" spans="1:19" s="1" customFormat="1" ht="66" customHeight="1">
      <c r="A34" s="22" t="s">
        <v>80</v>
      </c>
      <c r="B34" s="22"/>
      <c r="C34" s="22"/>
      <c r="D34" s="22"/>
      <c r="E34" s="22"/>
      <c r="F34" s="23" t="s">
        <v>76</v>
      </c>
      <c r="G34" s="23"/>
      <c r="H34" s="23"/>
      <c r="I34" s="26" t="s">
        <v>1</v>
      </c>
      <c r="J34" s="26"/>
      <c r="K34" s="29" t="s">
        <v>1</v>
      </c>
      <c r="L34" s="29"/>
      <c r="M34" s="12">
        <f>6847.03</f>
        <v>6847.03</v>
      </c>
      <c r="N34" s="13" t="s">
        <v>77</v>
      </c>
      <c r="O34" s="14" t="s">
        <v>77</v>
      </c>
      <c r="P34" s="24">
        <f>-6847.03</f>
        <v>-6847.03</v>
      </c>
      <c r="Q34" s="24"/>
      <c r="R34" s="28">
        <f>-6847.03</f>
        <v>-6847.03</v>
      </c>
      <c r="S34" s="28"/>
    </row>
    <row r="35" spans="1:19" s="1" customFormat="1" ht="96.75" customHeight="1">
      <c r="A35" s="22" t="s">
        <v>81</v>
      </c>
      <c r="B35" s="22"/>
      <c r="C35" s="22"/>
      <c r="D35" s="22"/>
      <c r="E35" s="22"/>
      <c r="F35" s="23" t="s">
        <v>82</v>
      </c>
      <c r="G35" s="23"/>
      <c r="H35" s="23"/>
      <c r="I35" s="26" t="s">
        <v>1</v>
      </c>
      <c r="J35" s="26"/>
      <c r="K35" s="29" t="s">
        <v>1</v>
      </c>
      <c r="L35" s="29"/>
      <c r="M35" s="12">
        <f>500</f>
        <v>500</v>
      </c>
      <c r="N35" s="13" t="s">
        <v>77</v>
      </c>
      <c r="O35" s="14" t="s">
        <v>77</v>
      </c>
      <c r="P35" s="24">
        <f>-500</f>
        <v>-500</v>
      </c>
      <c r="Q35" s="24"/>
      <c r="R35" s="28">
        <f>-500</f>
        <v>-500</v>
      </c>
      <c r="S35" s="28"/>
    </row>
    <row r="36" spans="1:19" s="1" customFormat="1" ht="96.75" customHeight="1">
      <c r="A36" s="22" t="s">
        <v>83</v>
      </c>
      <c r="B36" s="22"/>
      <c r="C36" s="22"/>
      <c r="D36" s="22"/>
      <c r="E36" s="22"/>
      <c r="F36" s="23" t="s">
        <v>82</v>
      </c>
      <c r="G36" s="23"/>
      <c r="H36" s="23"/>
      <c r="I36" s="26" t="s">
        <v>1</v>
      </c>
      <c r="J36" s="26"/>
      <c r="K36" s="29" t="s">
        <v>1</v>
      </c>
      <c r="L36" s="29"/>
      <c r="M36" s="12">
        <f>150</f>
        <v>150</v>
      </c>
      <c r="N36" s="13" t="s">
        <v>77</v>
      </c>
      <c r="O36" s="14" t="s">
        <v>77</v>
      </c>
      <c r="P36" s="24">
        <f>-150</f>
        <v>-150</v>
      </c>
      <c r="Q36" s="24"/>
      <c r="R36" s="28">
        <f>-150</f>
        <v>-150</v>
      </c>
      <c r="S36" s="28"/>
    </row>
    <row r="37" spans="1:19" s="1" customFormat="1" ht="45" customHeight="1">
      <c r="A37" s="22" t="s">
        <v>84</v>
      </c>
      <c r="B37" s="22"/>
      <c r="C37" s="22"/>
      <c r="D37" s="22"/>
      <c r="E37" s="22"/>
      <c r="F37" s="23" t="s">
        <v>85</v>
      </c>
      <c r="G37" s="23"/>
      <c r="H37" s="23"/>
      <c r="I37" s="26" t="s">
        <v>1</v>
      </c>
      <c r="J37" s="26"/>
      <c r="K37" s="29" t="s">
        <v>1</v>
      </c>
      <c r="L37" s="29"/>
      <c r="M37" s="12">
        <f>11499</f>
        <v>11499</v>
      </c>
      <c r="N37" s="13" t="s">
        <v>77</v>
      </c>
      <c r="O37" s="14" t="s">
        <v>77</v>
      </c>
      <c r="P37" s="24">
        <f>-11499</f>
        <v>-11499</v>
      </c>
      <c r="Q37" s="24"/>
      <c r="R37" s="28">
        <f>-11499</f>
        <v>-11499</v>
      </c>
      <c r="S37" s="28"/>
    </row>
    <row r="38" spans="1:19" s="1" customFormat="1" ht="45" customHeight="1">
      <c r="A38" s="22" t="s">
        <v>86</v>
      </c>
      <c r="B38" s="22"/>
      <c r="C38" s="22"/>
      <c r="D38" s="22"/>
      <c r="E38" s="22"/>
      <c r="F38" s="23" t="s">
        <v>85</v>
      </c>
      <c r="G38" s="23"/>
      <c r="H38" s="23"/>
      <c r="I38" s="26" t="s">
        <v>1</v>
      </c>
      <c r="J38" s="26"/>
      <c r="K38" s="29" t="s">
        <v>1</v>
      </c>
      <c r="L38" s="29"/>
      <c r="M38" s="12">
        <f>110.54</f>
        <v>110.54</v>
      </c>
      <c r="N38" s="13" t="s">
        <v>77</v>
      </c>
      <c r="O38" s="14" t="s">
        <v>77</v>
      </c>
      <c r="P38" s="24">
        <f>-110.54</f>
        <v>-110.54</v>
      </c>
      <c r="Q38" s="24"/>
      <c r="R38" s="28">
        <f>-110.54</f>
        <v>-110.54</v>
      </c>
      <c r="S38" s="28"/>
    </row>
    <row r="39" spans="1:19" s="1" customFormat="1" ht="45" customHeight="1">
      <c r="A39" s="22" t="s">
        <v>87</v>
      </c>
      <c r="B39" s="22"/>
      <c r="C39" s="22"/>
      <c r="D39" s="22"/>
      <c r="E39" s="22"/>
      <c r="F39" s="23" t="s">
        <v>85</v>
      </c>
      <c r="G39" s="23"/>
      <c r="H39" s="23"/>
      <c r="I39" s="26" t="s">
        <v>1</v>
      </c>
      <c r="J39" s="26"/>
      <c r="K39" s="29" t="s">
        <v>1</v>
      </c>
      <c r="L39" s="29"/>
      <c r="M39" s="12">
        <f>50</f>
        <v>50</v>
      </c>
      <c r="N39" s="13" t="s">
        <v>77</v>
      </c>
      <c r="O39" s="14" t="s">
        <v>77</v>
      </c>
      <c r="P39" s="24">
        <f>-50</f>
        <v>-50</v>
      </c>
      <c r="Q39" s="24"/>
      <c r="R39" s="28">
        <f>-50</f>
        <v>-50</v>
      </c>
      <c r="S39" s="28"/>
    </row>
    <row r="40" spans="1:19" s="1" customFormat="1" ht="13.5" customHeight="1">
      <c r="A40" s="22" t="s">
        <v>88</v>
      </c>
      <c r="B40" s="22"/>
      <c r="C40" s="22"/>
      <c r="D40" s="22"/>
      <c r="E40" s="22"/>
      <c r="F40" s="23" t="s">
        <v>89</v>
      </c>
      <c r="G40" s="23"/>
      <c r="H40" s="23"/>
      <c r="I40" s="24">
        <f>27235.84</f>
        <v>27235.84</v>
      </c>
      <c r="J40" s="24"/>
      <c r="K40" s="25">
        <f>27235.84</f>
        <v>27235.84</v>
      </c>
      <c r="L40" s="25"/>
      <c r="M40" s="12">
        <f>27235.84</f>
        <v>27235.84</v>
      </c>
      <c r="N40" s="13" t="s">
        <v>90</v>
      </c>
      <c r="O40" s="14" t="s">
        <v>90</v>
      </c>
      <c r="P40" s="26" t="s">
        <v>1</v>
      </c>
      <c r="Q40" s="26"/>
      <c r="R40" s="27" t="s">
        <v>1</v>
      </c>
      <c r="S40" s="27"/>
    </row>
    <row r="41" spans="1:19" s="1" customFormat="1" ht="13.5" customHeight="1">
      <c r="A41" s="22" t="s">
        <v>91</v>
      </c>
      <c r="B41" s="22"/>
      <c r="C41" s="22"/>
      <c r="D41" s="22"/>
      <c r="E41" s="22"/>
      <c r="F41" s="23" t="s">
        <v>92</v>
      </c>
      <c r="G41" s="23"/>
      <c r="H41" s="23"/>
      <c r="I41" s="24">
        <f>27235.84</f>
        <v>27235.84</v>
      </c>
      <c r="J41" s="24"/>
      <c r="K41" s="25">
        <f>27235.84</f>
        <v>27235.84</v>
      </c>
      <c r="L41" s="25"/>
      <c r="M41" s="12">
        <f>27235.84</f>
        <v>27235.84</v>
      </c>
      <c r="N41" s="13" t="s">
        <v>90</v>
      </c>
      <c r="O41" s="14" t="s">
        <v>90</v>
      </c>
      <c r="P41" s="26" t="s">
        <v>1</v>
      </c>
      <c r="Q41" s="26"/>
      <c r="R41" s="27" t="s">
        <v>1</v>
      </c>
      <c r="S41" s="27"/>
    </row>
    <row r="42" spans="1:19" s="1" customFormat="1" ht="13.5" customHeight="1">
      <c r="A42" s="22" t="s">
        <v>93</v>
      </c>
      <c r="B42" s="22"/>
      <c r="C42" s="22"/>
      <c r="D42" s="22"/>
      <c r="E42" s="22"/>
      <c r="F42" s="23" t="s">
        <v>92</v>
      </c>
      <c r="G42" s="23"/>
      <c r="H42" s="23"/>
      <c r="I42" s="24">
        <f>27235.84</f>
        <v>27235.84</v>
      </c>
      <c r="J42" s="24"/>
      <c r="K42" s="25">
        <f>27235.84</f>
        <v>27235.84</v>
      </c>
      <c r="L42" s="25"/>
      <c r="M42" s="13" t="s">
        <v>1</v>
      </c>
      <c r="N42" s="13" t="s">
        <v>77</v>
      </c>
      <c r="O42" s="14" t="s">
        <v>77</v>
      </c>
      <c r="P42" s="24">
        <f>27235.84</f>
        <v>27235.84</v>
      </c>
      <c r="Q42" s="24"/>
      <c r="R42" s="28">
        <f>27235.84</f>
        <v>27235.84</v>
      </c>
      <c r="S42" s="28"/>
    </row>
    <row r="43" spans="1:19" s="1" customFormat="1" ht="13.5" customHeight="1">
      <c r="A43" s="22" t="s">
        <v>94</v>
      </c>
      <c r="B43" s="22"/>
      <c r="C43" s="22"/>
      <c r="D43" s="22"/>
      <c r="E43" s="22"/>
      <c r="F43" s="23" t="s">
        <v>92</v>
      </c>
      <c r="G43" s="23"/>
      <c r="H43" s="23"/>
      <c r="I43" s="26" t="s">
        <v>1</v>
      </c>
      <c r="J43" s="26"/>
      <c r="K43" s="29" t="s">
        <v>1</v>
      </c>
      <c r="L43" s="29"/>
      <c r="M43" s="12">
        <f>15325.64</f>
        <v>15325.64</v>
      </c>
      <c r="N43" s="13" t="s">
        <v>77</v>
      </c>
      <c r="O43" s="14" t="s">
        <v>77</v>
      </c>
      <c r="P43" s="24">
        <f>-15325.64</f>
        <v>-15325.64</v>
      </c>
      <c r="Q43" s="24"/>
      <c r="R43" s="28">
        <f>-15325.64</f>
        <v>-15325.64</v>
      </c>
      <c r="S43" s="28"/>
    </row>
    <row r="44" spans="1:19" s="1" customFormat="1" ht="13.5" customHeight="1">
      <c r="A44" s="22" t="s">
        <v>95</v>
      </c>
      <c r="B44" s="22"/>
      <c r="C44" s="22"/>
      <c r="D44" s="22"/>
      <c r="E44" s="22"/>
      <c r="F44" s="23" t="s">
        <v>92</v>
      </c>
      <c r="G44" s="23"/>
      <c r="H44" s="23"/>
      <c r="I44" s="26" t="s">
        <v>1</v>
      </c>
      <c r="J44" s="26"/>
      <c r="K44" s="29" t="s">
        <v>1</v>
      </c>
      <c r="L44" s="29"/>
      <c r="M44" s="12">
        <f>6250</f>
        <v>6250</v>
      </c>
      <c r="N44" s="13" t="s">
        <v>77</v>
      </c>
      <c r="O44" s="14" t="s">
        <v>77</v>
      </c>
      <c r="P44" s="24">
        <f>-6250</f>
        <v>-6250</v>
      </c>
      <c r="Q44" s="24"/>
      <c r="R44" s="28">
        <f>-6250</f>
        <v>-6250</v>
      </c>
      <c r="S44" s="28"/>
    </row>
    <row r="45" spans="1:19" s="1" customFormat="1" ht="13.5" customHeight="1">
      <c r="A45" s="22" t="s">
        <v>96</v>
      </c>
      <c r="B45" s="22"/>
      <c r="C45" s="22"/>
      <c r="D45" s="22"/>
      <c r="E45" s="22"/>
      <c r="F45" s="23" t="s">
        <v>92</v>
      </c>
      <c r="G45" s="23"/>
      <c r="H45" s="23"/>
      <c r="I45" s="26" t="s">
        <v>1</v>
      </c>
      <c r="J45" s="26"/>
      <c r="K45" s="29" t="s">
        <v>1</v>
      </c>
      <c r="L45" s="29"/>
      <c r="M45" s="12">
        <f>5660.2</f>
        <v>5660.2</v>
      </c>
      <c r="N45" s="13" t="s">
        <v>77</v>
      </c>
      <c r="O45" s="14" t="s">
        <v>77</v>
      </c>
      <c r="P45" s="24">
        <f>-5660.2</f>
        <v>-5660.2</v>
      </c>
      <c r="Q45" s="24"/>
      <c r="R45" s="28">
        <f>-5660.2</f>
        <v>-5660.2</v>
      </c>
      <c r="S45" s="28"/>
    </row>
    <row r="46" spans="1:19" s="1" customFormat="1" ht="13.5" customHeight="1">
      <c r="A46" s="22" t="s">
        <v>97</v>
      </c>
      <c r="B46" s="22"/>
      <c r="C46" s="22"/>
      <c r="D46" s="22"/>
      <c r="E46" s="22"/>
      <c r="F46" s="23" t="s">
        <v>98</v>
      </c>
      <c r="G46" s="23"/>
      <c r="H46" s="23"/>
      <c r="I46" s="24">
        <f>3413630</f>
        <v>3413630</v>
      </c>
      <c r="J46" s="24"/>
      <c r="K46" s="25">
        <f>3413630</f>
        <v>3413630</v>
      </c>
      <c r="L46" s="25"/>
      <c r="M46" s="12">
        <f>3551178.77</f>
        <v>3551178.77</v>
      </c>
      <c r="N46" s="13" t="s">
        <v>99</v>
      </c>
      <c r="O46" s="14" t="s">
        <v>99</v>
      </c>
      <c r="P46" s="24">
        <f>-137548.77</f>
        <v>-137548.77</v>
      </c>
      <c r="Q46" s="24"/>
      <c r="R46" s="28">
        <f>-137548.77</f>
        <v>-137548.77</v>
      </c>
      <c r="S46" s="28"/>
    </row>
    <row r="47" spans="1:19" s="1" customFormat="1" ht="13.5" customHeight="1">
      <c r="A47" s="22" t="s">
        <v>100</v>
      </c>
      <c r="B47" s="22"/>
      <c r="C47" s="22"/>
      <c r="D47" s="22"/>
      <c r="E47" s="22"/>
      <c r="F47" s="23" t="s">
        <v>101</v>
      </c>
      <c r="G47" s="23"/>
      <c r="H47" s="23"/>
      <c r="I47" s="24">
        <f>365000</f>
        <v>365000</v>
      </c>
      <c r="J47" s="24"/>
      <c r="K47" s="25">
        <f>365000</f>
        <v>365000</v>
      </c>
      <c r="L47" s="25"/>
      <c r="M47" s="12">
        <f>547240.63</f>
        <v>547240.63</v>
      </c>
      <c r="N47" s="13" t="s">
        <v>102</v>
      </c>
      <c r="O47" s="14" t="s">
        <v>102</v>
      </c>
      <c r="P47" s="24">
        <f>-182240.63</f>
        <v>-182240.63</v>
      </c>
      <c r="Q47" s="24"/>
      <c r="R47" s="28">
        <f>-182240.63</f>
        <v>-182240.63</v>
      </c>
      <c r="S47" s="28"/>
    </row>
    <row r="48" spans="1:19" s="1" customFormat="1" ht="45" customHeight="1">
      <c r="A48" s="22" t="s">
        <v>103</v>
      </c>
      <c r="B48" s="22"/>
      <c r="C48" s="22"/>
      <c r="D48" s="22"/>
      <c r="E48" s="22"/>
      <c r="F48" s="23" t="s">
        <v>104</v>
      </c>
      <c r="G48" s="23"/>
      <c r="H48" s="23"/>
      <c r="I48" s="24">
        <f>365000</f>
        <v>365000</v>
      </c>
      <c r="J48" s="24"/>
      <c r="K48" s="25">
        <f>365000</f>
        <v>365000</v>
      </c>
      <c r="L48" s="25"/>
      <c r="M48" s="13" t="s">
        <v>1</v>
      </c>
      <c r="N48" s="13" t="s">
        <v>77</v>
      </c>
      <c r="O48" s="14" t="s">
        <v>77</v>
      </c>
      <c r="P48" s="24">
        <f>365000</f>
        <v>365000</v>
      </c>
      <c r="Q48" s="24"/>
      <c r="R48" s="28">
        <f>365000</f>
        <v>365000</v>
      </c>
      <c r="S48" s="28"/>
    </row>
    <row r="49" spans="1:19" s="1" customFormat="1" ht="45" customHeight="1">
      <c r="A49" s="22" t="s">
        <v>105</v>
      </c>
      <c r="B49" s="22"/>
      <c r="C49" s="22"/>
      <c r="D49" s="22"/>
      <c r="E49" s="22"/>
      <c r="F49" s="23" t="s">
        <v>106</v>
      </c>
      <c r="G49" s="23"/>
      <c r="H49" s="23"/>
      <c r="I49" s="26" t="s">
        <v>1</v>
      </c>
      <c r="J49" s="26"/>
      <c r="K49" s="29" t="s">
        <v>1</v>
      </c>
      <c r="L49" s="29"/>
      <c r="M49" s="12">
        <f>532472.8</f>
        <v>532472.8</v>
      </c>
      <c r="N49" s="13" t="s">
        <v>77</v>
      </c>
      <c r="O49" s="14" t="s">
        <v>77</v>
      </c>
      <c r="P49" s="24">
        <f>-532472.8</f>
        <v>-532472.8</v>
      </c>
      <c r="Q49" s="24"/>
      <c r="R49" s="28">
        <f>-532472.8</f>
        <v>-532472.8</v>
      </c>
      <c r="S49" s="28"/>
    </row>
    <row r="50" spans="1:19" s="1" customFormat="1" ht="45" customHeight="1">
      <c r="A50" s="22" t="s">
        <v>107</v>
      </c>
      <c r="B50" s="22"/>
      <c r="C50" s="22"/>
      <c r="D50" s="22"/>
      <c r="E50" s="22"/>
      <c r="F50" s="23" t="s">
        <v>106</v>
      </c>
      <c r="G50" s="23"/>
      <c r="H50" s="23"/>
      <c r="I50" s="26" t="s">
        <v>1</v>
      </c>
      <c r="J50" s="26"/>
      <c r="K50" s="29" t="s">
        <v>1</v>
      </c>
      <c r="L50" s="29"/>
      <c r="M50" s="12">
        <f>14767.83</f>
        <v>14767.83</v>
      </c>
      <c r="N50" s="13" t="s">
        <v>77</v>
      </c>
      <c r="O50" s="14" t="s">
        <v>77</v>
      </c>
      <c r="P50" s="24">
        <f>-14767.83</f>
        <v>-14767.83</v>
      </c>
      <c r="Q50" s="24"/>
      <c r="R50" s="28">
        <f>-14767.83</f>
        <v>-14767.83</v>
      </c>
      <c r="S50" s="28"/>
    </row>
    <row r="51" spans="1:19" s="1" customFormat="1" ht="13.5" customHeight="1">
      <c r="A51" s="22" t="s">
        <v>108</v>
      </c>
      <c r="B51" s="22"/>
      <c r="C51" s="22"/>
      <c r="D51" s="22"/>
      <c r="E51" s="22"/>
      <c r="F51" s="23" t="s">
        <v>109</v>
      </c>
      <c r="G51" s="23"/>
      <c r="H51" s="23"/>
      <c r="I51" s="24">
        <f>285630</f>
        <v>285630</v>
      </c>
      <c r="J51" s="24"/>
      <c r="K51" s="25">
        <f>285630</f>
        <v>285630</v>
      </c>
      <c r="L51" s="25"/>
      <c r="M51" s="12">
        <f>188011.11</f>
        <v>188011.11</v>
      </c>
      <c r="N51" s="13" t="s">
        <v>110</v>
      </c>
      <c r="O51" s="14" t="s">
        <v>110</v>
      </c>
      <c r="P51" s="24">
        <f>97618.89</f>
        <v>97618.89</v>
      </c>
      <c r="Q51" s="24"/>
      <c r="R51" s="28">
        <f>97618.89</f>
        <v>97618.89</v>
      </c>
      <c r="S51" s="28"/>
    </row>
    <row r="52" spans="1:19" s="1" customFormat="1" ht="13.5" customHeight="1">
      <c r="A52" s="22" t="s">
        <v>111</v>
      </c>
      <c r="B52" s="22"/>
      <c r="C52" s="22"/>
      <c r="D52" s="22"/>
      <c r="E52" s="22"/>
      <c r="F52" s="23" t="s">
        <v>112</v>
      </c>
      <c r="G52" s="23"/>
      <c r="H52" s="23"/>
      <c r="I52" s="24">
        <f>93713</f>
        <v>93713</v>
      </c>
      <c r="J52" s="24"/>
      <c r="K52" s="25">
        <f>93713</f>
        <v>93713</v>
      </c>
      <c r="L52" s="25"/>
      <c r="M52" s="13" t="s">
        <v>1</v>
      </c>
      <c r="N52" s="13" t="s">
        <v>77</v>
      </c>
      <c r="O52" s="14" t="s">
        <v>77</v>
      </c>
      <c r="P52" s="24">
        <f>93713</f>
        <v>93713</v>
      </c>
      <c r="Q52" s="24"/>
      <c r="R52" s="28">
        <f>93713</f>
        <v>93713</v>
      </c>
      <c r="S52" s="28"/>
    </row>
    <row r="53" spans="1:19" s="1" customFormat="1" ht="13.5" customHeight="1">
      <c r="A53" s="22" t="s">
        <v>113</v>
      </c>
      <c r="B53" s="22"/>
      <c r="C53" s="22"/>
      <c r="D53" s="22"/>
      <c r="E53" s="22"/>
      <c r="F53" s="23" t="s">
        <v>112</v>
      </c>
      <c r="G53" s="23"/>
      <c r="H53" s="23"/>
      <c r="I53" s="26" t="s">
        <v>1</v>
      </c>
      <c r="J53" s="26"/>
      <c r="K53" s="29" t="s">
        <v>1</v>
      </c>
      <c r="L53" s="29"/>
      <c r="M53" s="12">
        <f>81765.22</f>
        <v>81765.22</v>
      </c>
      <c r="N53" s="13" t="s">
        <v>77</v>
      </c>
      <c r="O53" s="14" t="s">
        <v>77</v>
      </c>
      <c r="P53" s="24">
        <f>-81765.22</f>
        <v>-81765.22</v>
      </c>
      <c r="Q53" s="24"/>
      <c r="R53" s="28">
        <f>-81765.22</f>
        <v>-81765.22</v>
      </c>
      <c r="S53" s="28"/>
    </row>
    <row r="54" spans="1:19" s="1" customFormat="1" ht="13.5" customHeight="1">
      <c r="A54" s="22" t="s">
        <v>114</v>
      </c>
      <c r="B54" s="22"/>
      <c r="C54" s="22"/>
      <c r="D54" s="22"/>
      <c r="E54" s="22"/>
      <c r="F54" s="23" t="s">
        <v>112</v>
      </c>
      <c r="G54" s="23"/>
      <c r="H54" s="23"/>
      <c r="I54" s="26" t="s">
        <v>1</v>
      </c>
      <c r="J54" s="26"/>
      <c r="K54" s="29" t="s">
        <v>1</v>
      </c>
      <c r="L54" s="29"/>
      <c r="M54" s="12">
        <f>9050.88</f>
        <v>9050.88</v>
      </c>
      <c r="N54" s="13" t="s">
        <v>77</v>
      </c>
      <c r="O54" s="14" t="s">
        <v>77</v>
      </c>
      <c r="P54" s="24">
        <f>-9050.88</f>
        <v>-9050.88</v>
      </c>
      <c r="Q54" s="24"/>
      <c r="R54" s="28">
        <f>-9050.88</f>
        <v>-9050.88</v>
      </c>
      <c r="S54" s="28"/>
    </row>
    <row r="55" spans="1:19" s="1" customFormat="1" ht="13.5" customHeight="1">
      <c r="A55" s="22" t="s">
        <v>115</v>
      </c>
      <c r="B55" s="22"/>
      <c r="C55" s="22"/>
      <c r="D55" s="22"/>
      <c r="E55" s="22"/>
      <c r="F55" s="23" t="s">
        <v>112</v>
      </c>
      <c r="G55" s="23"/>
      <c r="H55" s="23"/>
      <c r="I55" s="26" t="s">
        <v>1</v>
      </c>
      <c r="J55" s="26"/>
      <c r="K55" s="29" t="s">
        <v>1</v>
      </c>
      <c r="L55" s="29"/>
      <c r="M55" s="12">
        <f>0.32</f>
        <v>0.32</v>
      </c>
      <c r="N55" s="13" t="s">
        <v>77</v>
      </c>
      <c r="O55" s="14" t="s">
        <v>77</v>
      </c>
      <c r="P55" s="24">
        <f>-0.32</f>
        <v>-0.32</v>
      </c>
      <c r="Q55" s="24"/>
      <c r="R55" s="28">
        <f>-0.32</f>
        <v>-0.32</v>
      </c>
      <c r="S55" s="28"/>
    </row>
    <row r="56" spans="1:19" s="1" customFormat="1" ht="13.5" customHeight="1">
      <c r="A56" s="22" t="s">
        <v>116</v>
      </c>
      <c r="B56" s="22"/>
      <c r="C56" s="22"/>
      <c r="D56" s="22"/>
      <c r="E56" s="22"/>
      <c r="F56" s="23" t="s">
        <v>117</v>
      </c>
      <c r="G56" s="23"/>
      <c r="H56" s="23"/>
      <c r="I56" s="24">
        <f>191917</f>
        <v>191917</v>
      </c>
      <c r="J56" s="24"/>
      <c r="K56" s="25">
        <f>191917</f>
        <v>191917</v>
      </c>
      <c r="L56" s="25"/>
      <c r="M56" s="13" t="s">
        <v>1</v>
      </c>
      <c r="N56" s="13" t="s">
        <v>77</v>
      </c>
      <c r="O56" s="14" t="s">
        <v>77</v>
      </c>
      <c r="P56" s="24">
        <f>191917</f>
        <v>191917</v>
      </c>
      <c r="Q56" s="24"/>
      <c r="R56" s="28">
        <f>191917</f>
        <v>191917</v>
      </c>
      <c r="S56" s="28"/>
    </row>
    <row r="57" spans="1:19" s="1" customFormat="1" ht="13.5" customHeight="1">
      <c r="A57" s="22" t="s">
        <v>118</v>
      </c>
      <c r="B57" s="22"/>
      <c r="C57" s="22"/>
      <c r="D57" s="22"/>
      <c r="E57" s="22"/>
      <c r="F57" s="23" t="s">
        <v>117</v>
      </c>
      <c r="G57" s="23"/>
      <c r="H57" s="23"/>
      <c r="I57" s="26" t="s">
        <v>1</v>
      </c>
      <c r="J57" s="26"/>
      <c r="K57" s="29" t="s">
        <v>1</v>
      </c>
      <c r="L57" s="29"/>
      <c r="M57" s="12">
        <f>93526.17</f>
        <v>93526.17</v>
      </c>
      <c r="N57" s="13" t="s">
        <v>77</v>
      </c>
      <c r="O57" s="14" t="s">
        <v>77</v>
      </c>
      <c r="P57" s="24">
        <f>-93526.17</f>
        <v>-93526.17</v>
      </c>
      <c r="Q57" s="24"/>
      <c r="R57" s="28">
        <f>-93526.17</f>
        <v>-93526.17</v>
      </c>
      <c r="S57" s="28"/>
    </row>
    <row r="58" spans="1:19" s="1" customFormat="1" ht="13.5" customHeight="1">
      <c r="A58" s="22" t="s">
        <v>119</v>
      </c>
      <c r="B58" s="22"/>
      <c r="C58" s="22"/>
      <c r="D58" s="22"/>
      <c r="E58" s="22"/>
      <c r="F58" s="23" t="s">
        <v>117</v>
      </c>
      <c r="G58" s="23"/>
      <c r="H58" s="23"/>
      <c r="I58" s="26" t="s">
        <v>1</v>
      </c>
      <c r="J58" s="26"/>
      <c r="K58" s="29" t="s">
        <v>1</v>
      </c>
      <c r="L58" s="29"/>
      <c r="M58" s="12">
        <f>3668.52</f>
        <v>3668.52</v>
      </c>
      <c r="N58" s="13" t="s">
        <v>77</v>
      </c>
      <c r="O58" s="14" t="s">
        <v>77</v>
      </c>
      <c r="P58" s="24">
        <f>-3668.52</f>
        <v>-3668.52</v>
      </c>
      <c r="Q58" s="24"/>
      <c r="R58" s="28">
        <f>-3668.52</f>
        <v>-3668.52</v>
      </c>
      <c r="S58" s="28"/>
    </row>
    <row r="59" spans="1:19" s="1" customFormat="1" ht="13.5" customHeight="1">
      <c r="A59" s="22" t="s">
        <v>120</v>
      </c>
      <c r="B59" s="22"/>
      <c r="C59" s="22"/>
      <c r="D59" s="22"/>
      <c r="E59" s="22"/>
      <c r="F59" s="23" t="s">
        <v>121</v>
      </c>
      <c r="G59" s="23"/>
      <c r="H59" s="23"/>
      <c r="I59" s="24">
        <f>2763000</f>
        <v>2763000</v>
      </c>
      <c r="J59" s="24"/>
      <c r="K59" s="25">
        <f>2763000</f>
        <v>2763000</v>
      </c>
      <c r="L59" s="25"/>
      <c r="M59" s="12">
        <f>2815927.03</f>
        <v>2815927.03</v>
      </c>
      <c r="N59" s="13" t="s">
        <v>122</v>
      </c>
      <c r="O59" s="14" t="s">
        <v>122</v>
      </c>
      <c r="P59" s="24">
        <f>-52927.03</f>
        <v>-52927.03</v>
      </c>
      <c r="Q59" s="24"/>
      <c r="R59" s="28">
        <f>-52927.03</f>
        <v>-52927.03</v>
      </c>
      <c r="S59" s="28"/>
    </row>
    <row r="60" spans="1:19" s="1" customFormat="1" ht="13.5" customHeight="1">
      <c r="A60" s="22" t="s">
        <v>123</v>
      </c>
      <c r="B60" s="22"/>
      <c r="C60" s="22"/>
      <c r="D60" s="22"/>
      <c r="E60" s="22"/>
      <c r="F60" s="23" t="s">
        <v>124</v>
      </c>
      <c r="G60" s="23"/>
      <c r="H60" s="23"/>
      <c r="I60" s="24">
        <f>2456000</f>
        <v>2456000</v>
      </c>
      <c r="J60" s="24"/>
      <c r="K60" s="25">
        <f>2456000</f>
        <v>2456000</v>
      </c>
      <c r="L60" s="25"/>
      <c r="M60" s="12">
        <f>2732626.98</f>
        <v>2732626.98</v>
      </c>
      <c r="N60" s="13" t="s">
        <v>125</v>
      </c>
      <c r="O60" s="14" t="s">
        <v>125</v>
      </c>
      <c r="P60" s="24">
        <f>-276626.98</f>
        <v>-276626.98</v>
      </c>
      <c r="Q60" s="24"/>
      <c r="R60" s="28">
        <f>-276626.98</f>
        <v>-276626.98</v>
      </c>
      <c r="S60" s="28"/>
    </row>
    <row r="61" spans="1:19" s="1" customFormat="1" ht="33.75" customHeight="1">
      <c r="A61" s="22" t="s">
        <v>126</v>
      </c>
      <c r="B61" s="22"/>
      <c r="C61" s="22"/>
      <c r="D61" s="22"/>
      <c r="E61" s="22"/>
      <c r="F61" s="23" t="s">
        <v>127</v>
      </c>
      <c r="G61" s="23"/>
      <c r="H61" s="23"/>
      <c r="I61" s="24">
        <f>2456000</f>
        <v>2456000</v>
      </c>
      <c r="J61" s="24"/>
      <c r="K61" s="25">
        <f>2456000</f>
        <v>2456000</v>
      </c>
      <c r="L61" s="25"/>
      <c r="M61" s="13" t="s">
        <v>1</v>
      </c>
      <c r="N61" s="13" t="s">
        <v>77</v>
      </c>
      <c r="O61" s="14" t="s">
        <v>77</v>
      </c>
      <c r="P61" s="24">
        <f>2456000</f>
        <v>2456000</v>
      </c>
      <c r="Q61" s="24"/>
      <c r="R61" s="28">
        <f>2456000</f>
        <v>2456000</v>
      </c>
      <c r="S61" s="28"/>
    </row>
    <row r="62" spans="1:19" s="1" customFormat="1" ht="33.75" customHeight="1">
      <c r="A62" s="22" t="s">
        <v>128</v>
      </c>
      <c r="B62" s="22"/>
      <c r="C62" s="22"/>
      <c r="D62" s="22"/>
      <c r="E62" s="22"/>
      <c r="F62" s="23" t="s">
        <v>129</v>
      </c>
      <c r="G62" s="23"/>
      <c r="H62" s="23"/>
      <c r="I62" s="26" t="s">
        <v>1</v>
      </c>
      <c r="J62" s="26"/>
      <c r="K62" s="29" t="s">
        <v>1</v>
      </c>
      <c r="L62" s="29"/>
      <c r="M62" s="12">
        <f>2613673.29</f>
        <v>2613673.29</v>
      </c>
      <c r="N62" s="13" t="s">
        <v>77</v>
      </c>
      <c r="O62" s="14" t="s">
        <v>77</v>
      </c>
      <c r="P62" s="24">
        <f>-2613673.29</f>
        <v>-2613673.29</v>
      </c>
      <c r="Q62" s="24"/>
      <c r="R62" s="28">
        <f>-2613673.29</f>
        <v>-2613673.29</v>
      </c>
      <c r="S62" s="28"/>
    </row>
    <row r="63" spans="1:19" s="1" customFormat="1" ht="33.75" customHeight="1">
      <c r="A63" s="22" t="s">
        <v>130</v>
      </c>
      <c r="B63" s="22"/>
      <c r="C63" s="22"/>
      <c r="D63" s="22"/>
      <c r="E63" s="22"/>
      <c r="F63" s="23" t="s">
        <v>129</v>
      </c>
      <c r="G63" s="23"/>
      <c r="H63" s="23"/>
      <c r="I63" s="26" t="s">
        <v>1</v>
      </c>
      <c r="J63" s="26"/>
      <c r="K63" s="29" t="s">
        <v>1</v>
      </c>
      <c r="L63" s="29"/>
      <c r="M63" s="12">
        <f>113651.99</f>
        <v>113651.99</v>
      </c>
      <c r="N63" s="13" t="s">
        <v>77</v>
      </c>
      <c r="O63" s="14" t="s">
        <v>77</v>
      </c>
      <c r="P63" s="24">
        <f>-113651.99</f>
        <v>-113651.99</v>
      </c>
      <c r="Q63" s="24"/>
      <c r="R63" s="28">
        <f>-113651.99</f>
        <v>-113651.99</v>
      </c>
      <c r="S63" s="28"/>
    </row>
    <row r="64" spans="1:19" s="1" customFormat="1" ht="33.75" customHeight="1">
      <c r="A64" s="22" t="s">
        <v>131</v>
      </c>
      <c r="B64" s="22"/>
      <c r="C64" s="22"/>
      <c r="D64" s="22"/>
      <c r="E64" s="22"/>
      <c r="F64" s="23" t="s">
        <v>129</v>
      </c>
      <c r="G64" s="23"/>
      <c r="H64" s="23"/>
      <c r="I64" s="26" t="s">
        <v>1</v>
      </c>
      <c r="J64" s="26"/>
      <c r="K64" s="29" t="s">
        <v>1</v>
      </c>
      <c r="L64" s="29"/>
      <c r="M64" s="12">
        <f>5301.7</f>
        <v>5301.7</v>
      </c>
      <c r="N64" s="13" t="s">
        <v>77</v>
      </c>
      <c r="O64" s="14" t="s">
        <v>77</v>
      </c>
      <c r="P64" s="24">
        <f>-5301.7</f>
        <v>-5301.7</v>
      </c>
      <c r="Q64" s="24"/>
      <c r="R64" s="28">
        <f>-5301.7</f>
        <v>-5301.7</v>
      </c>
      <c r="S64" s="28"/>
    </row>
    <row r="65" spans="1:19" s="1" customFormat="1" ht="13.5" customHeight="1">
      <c r="A65" s="22" t="s">
        <v>132</v>
      </c>
      <c r="B65" s="22"/>
      <c r="C65" s="22"/>
      <c r="D65" s="22"/>
      <c r="E65" s="22"/>
      <c r="F65" s="23" t="s">
        <v>133</v>
      </c>
      <c r="G65" s="23"/>
      <c r="H65" s="23"/>
      <c r="I65" s="24">
        <f>307000</f>
        <v>307000</v>
      </c>
      <c r="J65" s="24"/>
      <c r="K65" s="25">
        <f>307000</f>
        <v>307000</v>
      </c>
      <c r="L65" s="25"/>
      <c r="M65" s="12">
        <f>83300.05</f>
        <v>83300.05</v>
      </c>
      <c r="N65" s="13" t="s">
        <v>134</v>
      </c>
      <c r="O65" s="14" t="s">
        <v>134</v>
      </c>
      <c r="P65" s="24">
        <f>223699.95</f>
        <v>223699.95</v>
      </c>
      <c r="Q65" s="24"/>
      <c r="R65" s="28">
        <f>223699.95</f>
        <v>223699.95</v>
      </c>
      <c r="S65" s="28"/>
    </row>
    <row r="66" spans="1:19" s="1" customFormat="1" ht="33.75" customHeight="1">
      <c r="A66" s="22" t="s">
        <v>135</v>
      </c>
      <c r="B66" s="22"/>
      <c r="C66" s="22"/>
      <c r="D66" s="22"/>
      <c r="E66" s="22"/>
      <c r="F66" s="23" t="s">
        <v>136</v>
      </c>
      <c r="G66" s="23"/>
      <c r="H66" s="23"/>
      <c r="I66" s="24">
        <f>307000</f>
        <v>307000</v>
      </c>
      <c r="J66" s="24"/>
      <c r="K66" s="25">
        <f>307000</f>
        <v>307000</v>
      </c>
      <c r="L66" s="25"/>
      <c r="M66" s="13" t="s">
        <v>1</v>
      </c>
      <c r="N66" s="13" t="s">
        <v>77</v>
      </c>
      <c r="O66" s="14" t="s">
        <v>77</v>
      </c>
      <c r="P66" s="24">
        <f>307000</f>
        <v>307000</v>
      </c>
      <c r="Q66" s="24"/>
      <c r="R66" s="28">
        <f>307000</f>
        <v>307000</v>
      </c>
      <c r="S66" s="28"/>
    </row>
    <row r="67" spans="1:19" s="1" customFormat="1" ht="33.75" customHeight="1">
      <c r="A67" s="22" t="s">
        <v>137</v>
      </c>
      <c r="B67" s="22"/>
      <c r="C67" s="22"/>
      <c r="D67" s="22"/>
      <c r="E67" s="22"/>
      <c r="F67" s="23" t="s">
        <v>138</v>
      </c>
      <c r="G67" s="23"/>
      <c r="H67" s="23"/>
      <c r="I67" s="26" t="s">
        <v>1</v>
      </c>
      <c r="J67" s="26"/>
      <c r="K67" s="29" t="s">
        <v>1</v>
      </c>
      <c r="L67" s="29"/>
      <c r="M67" s="12">
        <f>79522.67</f>
        <v>79522.67</v>
      </c>
      <c r="N67" s="13" t="s">
        <v>77</v>
      </c>
      <c r="O67" s="14" t="s">
        <v>77</v>
      </c>
      <c r="P67" s="24">
        <f>-79522.67</f>
        <v>-79522.67</v>
      </c>
      <c r="Q67" s="24"/>
      <c r="R67" s="28">
        <f>-79522.67</f>
        <v>-79522.67</v>
      </c>
      <c r="S67" s="28"/>
    </row>
    <row r="68" spans="1:19" s="1" customFormat="1" ht="33.75" customHeight="1">
      <c r="A68" s="22" t="s">
        <v>139</v>
      </c>
      <c r="B68" s="22"/>
      <c r="C68" s="22"/>
      <c r="D68" s="22"/>
      <c r="E68" s="22"/>
      <c r="F68" s="23" t="s">
        <v>138</v>
      </c>
      <c r="G68" s="23"/>
      <c r="H68" s="23"/>
      <c r="I68" s="26" t="s">
        <v>1</v>
      </c>
      <c r="J68" s="26"/>
      <c r="K68" s="29" t="s">
        <v>1</v>
      </c>
      <c r="L68" s="29"/>
      <c r="M68" s="12">
        <f>3777.38</f>
        <v>3777.38</v>
      </c>
      <c r="N68" s="13" t="s">
        <v>77</v>
      </c>
      <c r="O68" s="14" t="s">
        <v>77</v>
      </c>
      <c r="P68" s="24">
        <f>-3777.38</f>
        <v>-3777.38</v>
      </c>
      <c r="Q68" s="24"/>
      <c r="R68" s="28">
        <f>-3777.38</f>
        <v>-3777.38</v>
      </c>
      <c r="S68" s="28"/>
    </row>
    <row r="69" spans="1:19" s="1" customFormat="1" ht="24" customHeight="1">
      <c r="A69" s="22" t="s">
        <v>140</v>
      </c>
      <c r="B69" s="22"/>
      <c r="C69" s="22"/>
      <c r="D69" s="22"/>
      <c r="E69" s="22"/>
      <c r="F69" s="23" t="s">
        <v>141</v>
      </c>
      <c r="G69" s="23"/>
      <c r="H69" s="23"/>
      <c r="I69" s="24">
        <f>107943791.9</f>
        <v>107943791.9</v>
      </c>
      <c r="J69" s="24"/>
      <c r="K69" s="25">
        <f>107943791.9</f>
        <v>107943791.9</v>
      </c>
      <c r="L69" s="25"/>
      <c r="M69" s="12">
        <f>94587839.33</f>
        <v>94587839.33</v>
      </c>
      <c r="N69" s="13" t="s">
        <v>142</v>
      </c>
      <c r="O69" s="14" t="s">
        <v>142</v>
      </c>
      <c r="P69" s="24">
        <f>13355952.57</f>
        <v>13355952.57</v>
      </c>
      <c r="Q69" s="24"/>
      <c r="R69" s="28">
        <f>13355952.57</f>
        <v>13355952.57</v>
      </c>
      <c r="S69" s="28"/>
    </row>
    <row r="70" spans="1:19" s="1" customFormat="1" ht="13.5" customHeight="1">
      <c r="A70" s="22" t="s">
        <v>143</v>
      </c>
      <c r="B70" s="22"/>
      <c r="C70" s="22"/>
      <c r="D70" s="22"/>
      <c r="E70" s="22"/>
      <c r="F70" s="23" t="s">
        <v>41</v>
      </c>
      <c r="G70" s="23"/>
      <c r="H70" s="23"/>
      <c r="I70" s="24">
        <f>12580684.03</f>
        <v>12580684.03</v>
      </c>
      <c r="J70" s="24"/>
      <c r="K70" s="25">
        <f>12580684.03</f>
        <v>12580684.03</v>
      </c>
      <c r="L70" s="25"/>
      <c r="M70" s="12">
        <f>14189667.75</f>
        <v>14189667.75</v>
      </c>
      <c r="N70" s="13" t="s">
        <v>144</v>
      </c>
      <c r="O70" s="14" t="s">
        <v>144</v>
      </c>
      <c r="P70" s="24">
        <f>-1608983.72</f>
        <v>-1608983.72</v>
      </c>
      <c r="Q70" s="24"/>
      <c r="R70" s="28">
        <f>-1608983.72</f>
        <v>-1608983.72</v>
      </c>
      <c r="S70" s="28"/>
    </row>
    <row r="71" spans="1:19" s="1" customFormat="1" ht="33.75" customHeight="1">
      <c r="A71" s="22" t="s">
        <v>145</v>
      </c>
      <c r="B71" s="22"/>
      <c r="C71" s="22"/>
      <c r="D71" s="22"/>
      <c r="E71" s="22"/>
      <c r="F71" s="23" t="s">
        <v>146</v>
      </c>
      <c r="G71" s="23"/>
      <c r="H71" s="23"/>
      <c r="I71" s="24">
        <f>6294647.05</f>
        <v>6294647.05</v>
      </c>
      <c r="J71" s="24"/>
      <c r="K71" s="25">
        <f>6294647.05</f>
        <v>6294647.05</v>
      </c>
      <c r="L71" s="25"/>
      <c r="M71" s="12">
        <f>6704074.31</f>
        <v>6704074.31</v>
      </c>
      <c r="N71" s="13" t="s">
        <v>147</v>
      </c>
      <c r="O71" s="14" t="s">
        <v>147</v>
      </c>
      <c r="P71" s="24">
        <f>-409427.26</f>
        <v>-409427.26</v>
      </c>
      <c r="Q71" s="24"/>
      <c r="R71" s="28">
        <f>-409427.26</f>
        <v>-409427.26</v>
      </c>
      <c r="S71" s="28"/>
    </row>
    <row r="72" spans="1:19" s="1" customFormat="1" ht="75.75" customHeight="1">
      <c r="A72" s="22" t="s">
        <v>148</v>
      </c>
      <c r="B72" s="22"/>
      <c r="C72" s="22"/>
      <c r="D72" s="22"/>
      <c r="E72" s="22"/>
      <c r="F72" s="23" t="s">
        <v>149</v>
      </c>
      <c r="G72" s="23"/>
      <c r="H72" s="23"/>
      <c r="I72" s="24">
        <f>5800</f>
        <v>5800</v>
      </c>
      <c r="J72" s="24"/>
      <c r="K72" s="25">
        <f>5800</f>
        <v>5800</v>
      </c>
      <c r="L72" s="25"/>
      <c r="M72" s="12">
        <f>2745.96</f>
        <v>2745.96</v>
      </c>
      <c r="N72" s="13" t="s">
        <v>150</v>
      </c>
      <c r="O72" s="14" t="s">
        <v>150</v>
      </c>
      <c r="P72" s="24">
        <f>3054.04</f>
        <v>3054.04</v>
      </c>
      <c r="Q72" s="24"/>
      <c r="R72" s="28">
        <f>3054.04</f>
        <v>3054.04</v>
      </c>
      <c r="S72" s="28"/>
    </row>
    <row r="73" spans="1:19" s="1" customFormat="1" ht="75.75" customHeight="1">
      <c r="A73" s="22" t="s">
        <v>151</v>
      </c>
      <c r="B73" s="22"/>
      <c r="C73" s="22"/>
      <c r="D73" s="22"/>
      <c r="E73" s="22"/>
      <c r="F73" s="23" t="s">
        <v>152</v>
      </c>
      <c r="G73" s="23"/>
      <c r="H73" s="23"/>
      <c r="I73" s="24">
        <f>5800</f>
        <v>5800</v>
      </c>
      <c r="J73" s="24"/>
      <c r="K73" s="25">
        <f>5800</f>
        <v>5800</v>
      </c>
      <c r="L73" s="25"/>
      <c r="M73" s="12">
        <f>2745.96</f>
        <v>2745.96</v>
      </c>
      <c r="N73" s="13" t="s">
        <v>150</v>
      </c>
      <c r="O73" s="14" t="s">
        <v>150</v>
      </c>
      <c r="P73" s="24">
        <f>3054.04</f>
        <v>3054.04</v>
      </c>
      <c r="Q73" s="24"/>
      <c r="R73" s="28">
        <f>3054.04</f>
        <v>3054.04</v>
      </c>
      <c r="S73" s="28"/>
    </row>
    <row r="74" spans="1:19" s="1" customFormat="1" ht="66" customHeight="1">
      <c r="A74" s="22" t="s">
        <v>153</v>
      </c>
      <c r="B74" s="22"/>
      <c r="C74" s="22"/>
      <c r="D74" s="22"/>
      <c r="E74" s="22"/>
      <c r="F74" s="23" t="s">
        <v>154</v>
      </c>
      <c r="G74" s="23"/>
      <c r="H74" s="23"/>
      <c r="I74" s="24">
        <f>5800</f>
        <v>5800</v>
      </c>
      <c r="J74" s="24"/>
      <c r="K74" s="25">
        <f>5800</f>
        <v>5800</v>
      </c>
      <c r="L74" s="25"/>
      <c r="M74" s="12">
        <f>2745.96</f>
        <v>2745.96</v>
      </c>
      <c r="N74" s="13" t="s">
        <v>150</v>
      </c>
      <c r="O74" s="14" t="s">
        <v>150</v>
      </c>
      <c r="P74" s="24">
        <f>3054.04</f>
        <v>3054.04</v>
      </c>
      <c r="Q74" s="24"/>
      <c r="R74" s="28">
        <f>3054.04</f>
        <v>3054.04</v>
      </c>
      <c r="S74" s="28"/>
    </row>
    <row r="75" spans="1:19" s="1" customFormat="1" ht="75.75" customHeight="1">
      <c r="A75" s="22" t="s">
        <v>155</v>
      </c>
      <c r="B75" s="22"/>
      <c r="C75" s="22"/>
      <c r="D75" s="22"/>
      <c r="E75" s="22"/>
      <c r="F75" s="23" t="s">
        <v>156</v>
      </c>
      <c r="G75" s="23"/>
      <c r="H75" s="23"/>
      <c r="I75" s="24">
        <f>6288847.05</f>
        <v>6288847.05</v>
      </c>
      <c r="J75" s="24"/>
      <c r="K75" s="25">
        <f>6288847.05</f>
        <v>6288847.05</v>
      </c>
      <c r="L75" s="25"/>
      <c r="M75" s="12">
        <f>6701328.35</f>
        <v>6701328.35</v>
      </c>
      <c r="N75" s="13" t="s">
        <v>157</v>
      </c>
      <c r="O75" s="14" t="s">
        <v>157</v>
      </c>
      <c r="P75" s="24">
        <f>-412481.3</f>
        <v>-412481.3</v>
      </c>
      <c r="Q75" s="24"/>
      <c r="R75" s="28">
        <f>-412481.3</f>
        <v>-412481.3</v>
      </c>
      <c r="S75" s="28"/>
    </row>
    <row r="76" spans="1:19" s="1" customFormat="1" ht="66" customHeight="1">
      <c r="A76" s="22" t="s">
        <v>158</v>
      </c>
      <c r="B76" s="22"/>
      <c r="C76" s="22"/>
      <c r="D76" s="22"/>
      <c r="E76" s="22"/>
      <c r="F76" s="23" t="s">
        <v>159</v>
      </c>
      <c r="G76" s="23"/>
      <c r="H76" s="23"/>
      <c r="I76" s="24">
        <f>6288847.05</f>
        <v>6288847.05</v>
      </c>
      <c r="J76" s="24"/>
      <c r="K76" s="25">
        <f>6288847.05</f>
        <v>6288847.05</v>
      </c>
      <c r="L76" s="25"/>
      <c r="M76" s="12">
        <f>6701328.35</f>
        <v>6701328.35</v>
      </c>
      <c r="N76" s="13" t="s">
        <v>157</v>
      </c>
      <c r="O76" s="14" t="s">
        <v>157</v>
      </c>
      <c r="P76" s="24">
        <f>-412481.3</f>
        <v>-412481.3</v>
      </c>
      <c r="Q76" s="24"/>
      <c r="R76" s="28">
        <f>-412481.3</f>
        <v>-412481.3</v>
      </c>
      <c r="S76" s="28"/>
    </row>
    <row r="77" spans="1:19" s="1" customFormat="1" ht="66" customHeight="1">
      <c r="A77" s="22" t="s">
        <v>160</v>
      </c>
      <c r="B77" s="22"/>
      <c r="C77" s="22"/>
      <c r="D77" s="22"/>
      <c r="E77" s="22"/>
      <c r="F77" s="23" t="s">
        <v>161</v>
      </c>
      <c r="G77" s="23"/>
      <c r="H77" s="23"/>
      <c r="I77" s="24">
        <f>6288847.05</f>
        <v>6288847.05</v>
      </c>
      <c r="J77" s="24"/>
      <c r="K77" s="25">
        <f>6288847.05</f>
        <v>6288847.05</v>
      </c>
      <c r="L77" s="25"/>
      <c r="M77" s="12">
        <f>6701328.35</f>
        <v>6701328.35</v>
      </c>
      <c r="N77" s="13" t="s">
        <v>157</v>
      </c>
      <c r="O77" s="14" t="s">
        <v>157</v>
      </c>
      <c r="P77" s="24">
        <f>-412481.3</f>
        <v>-412481.3</v>
      </c>
      <c r="Q77" s="24"/>
      <c r="R77" s="28">
        <f>-412481.3</f>
        <v>-412481.3</v>
      </c>
      <c r="S77" s="28"/>
    </row>
    <row r="78" spans="1:19" s="1" customFormat="1" ht="24" customHeight="1">
      <c r="A78" s="22" t="s">
        <v>162</v>
      </c>
      <c r="B78" s="22"/>
      <c r="C78" s="22"/>
      <c r="D78" s="22"/>
      <c r="E78" s="22"/>
      <c r="F78" s="23" t="s">
        <v>163</v>
      </c>
      <c r="G78" s="23"/>
      <c r="H78" s="23"/>
      <c r="I78" s="24">
        <f>201175.63</f>
        <v>201175.63</v>
      </c>
      <c r="J78" s="24"/>
      <c r="K78" s="25">
        <f>201175.63</f>
        <v>201175.63</v>
      </c>
      <c r="L78" s="25"/>
      <c r="M78" s="12">
        <f>201175.63</f>
        <v>201175.63</v>
      </c>
      <c r="N78" s="13" t="s">
        <v>90</v>
      </c>
      <c r="O78" s="14" t="s">
        <v>90</v>
      </c>
      <c r="P78" s="26" t="s">
        <v>1</v>
      </c>
      <c r="Q78" s="26"/>
      <c r="R78" s="27" t="s">
        <v>1</v>
      </c>
      <c r="S78" s="27"/>
    </row>
    <row r="79" spans="1:19" s="1" customFormat="1" ht="13.5" customHeight="1">
      <c r="A79" s="22" t="s">
        <v>164</v>
      </c>
      <c r="B79" s="22"/>
      <c r="C79" s="22"/>
      <c r="D79" s="22"/>
      <c r="E79" s="22"/>
      <c r="F79" s="23" t="s">
        <v>165</v>
      </c>
      <c r="G79" s="23"/>
      <c r="H79" s="23"/>
      <c r="I79" s="24">
        <f>201175.63</f>
        <v>201175.63</v>
      </c>
      <c r="J79" s="24"/>
      <c r="K79" s="25">
        <f>201175.63</f>
        <v>201175.63</v>
      </c>
      <c r="L79" s="25"/>
      <c r="M79" s="12">
        <f>201175.63</f>
        <v>201175.63</v>
      </c>
      <c r="N79" s="13" t="s">
        <v>90</v>
      </c>
      <c r="O79" s="14" t="s">
        <v>90</v>
      </c>
      <c r="P79" s="26" t="s">
        <v>1</v>
      </c>
      <c r="Q79" s="26"/>
      <c r="R79" s="27" t="s">
        <v>1</v>
      </c>
      <c r="S79" s="27"/>
    </row>
    <row r="80" spans="1:19" s="1" customFormat="1" ht="24" customHeight="1">
      <c r="A80" s="22" t="s">
        <v>166</v>
      </c>
      <c r="B80" s="22"/>
      <c r="C80" s="22"/>
      <c r="D80" s="22"/>
      <c r="E80" s="22"/>
      <c r="F80" s="23" t="s">
        <v>167</v>
      </c>
      <c r="G80" s="23"/>
      <c r="H80" s="23"/>
      <c r="I80" s="24">
        <f>201175.63</f>
        <v>201175.63</v>
      </c>
      <c r="J80" s="24"/>
      <c r="K80" s="25">
        <f>201175.63</f>
        <v>201175.63</v>
      </c>
      <c r="L80" s="25"/>
      <c r="M80" s="12">
        <f>201175.63</f>
        <v>201175.63</v>
      </c>
      <c r="N80" s="13" t="s">
        <v>90</v>
      </c>
      <c r="O80" s="14" t="s">
        <v>90</v>
      </c>
      <c r="P80" s="26" t="s">
        <v>1</v>
      </c>
      <c r="Q80" s="26"/>
      <c r="R80" s="27" t="s">
        <v>1</v>
      </c>
      <c r="S80" s="27"/>
    </row>
    <row r="81" spans="1:19" s="1" customFormat="1" ht="24" customHeight="1">
      <c r="A81" s="22" t="s">
        <v>168</v>
      </c>
      <c r="B81" s="22"/>
      <c r="C81" s="22"/>
      <c r="D81" s="22"/>
      <c r="E81" s="22"/>
      <c r="F81" s="23" t="s">
        <v>169</v>
      </c>
      <c r="G81" s="23"/>
      <c r="H81" s="23"/>
      <c r="I81" s="24">
        <f>201175.63</f>
        <v>201175.63</v>
      </c>
      <c r="J81" s="24"/>
      <c r="K81" s="25">
        <f>201175.63</f>
        <v>201175.63</v>
      </c>
      <c r="L81" s="25"/>
      <c r="M81" s="12">
        <f>201175.63</f>
        <v>201175.63</v>
      </c>
      <c r="N81" s="13" t="s">
        <v>90</v>
      </c>
      <c r="O81" s="14" t="s">
        <v>90</v>
      </c>
      <c r="P81" s="26" t="s">
        <v>1</v>
      </c>
      <c r="Q81" s="26"/>
      <c r="R81" s="27" t="s">
        <v>1</v>
      </c>
      <c r="S81" s="27"/>
    </row>
    <row r="82" spans="1:19" s="1" customFormat="1" ht="24" customHeight="1">
      <c r="A82" s="22" t="s">
        <v>170</v>
      </c>
      <c r="B82" s="22"/>
      <c r="C82" s="22"/>
      <c r="D82" s="22"/>
      <c r="E82" s="22"/>
      <c r="F82" s="23" t="s">
        <v>171</v>
      </c>
      <c r="G82" s="23"/>
      <c r="H82" s="23"/>
      <c r="I82" s="24">
        <f>5968000</f>
        <v>5968000</v>
      </c>
      <c r="J82" s="24"/>
      <c r="K82" s="25">
        <f>5968000</f>
        <v>5968000</v>
      </c>
      <c r="L82" s="25"/>
      <c r="M82" s="12">
        <f>7167556.46</f>
        <v>7167556.46</v>
      </c>
      <c r="N82" s="13" t="s">
        <v>172</v>
      </c>
      <c r="O82" s="14" t="s">
        <v>172</v>
      </c>
      <c r="P82" s="24">
        <f>-1199556.46</f>
        <v>-1199556.46</v>
      </c>
      <c r="Q82" s="24"/>
      <c r="R82" s="28">
        <f>-1199556.46</f>
        <v>-1199556.46</v>
      </c>
      <c r="S82" s="28"/>
    </row>
    <row r="83" spans="1:19" s="1" customFormat="1" ht="13.5" customHeight="1">
      <c r="A83" s="22" t="s">
        <v>173</v>
      </c>
      <c r="B83" s="22"/>
      <c r="C83" s="22"/>
      <c r="D83" s="22"/>
      <c r="E83" s="22"/>
      <c r="F83" s="23" t="s">
        <v>174</v>
      </c>
      <c r="G83" s="23"/>
      <c r="H83" s="23"/>
      <c r="I83" s="24">
        <f>5968000</f>
        <v>5968000</v>
      </c>
      <c r="J83" s="24"/>
      <c r="K83" s="25">
        <f>5968000</f>
        <v>5968000</v>
      </c>
      <c r="L83" s="25"/>
      <c r="M83" s="12">
        <f>7167556.46</f>
        <v>7167556.46</v>
      </c>
      <c r="N83" s="13" t="s">
        <v>172</v>
      </c>
      <c r="O83" s="14" t="s">
        <v>172</v>
      </c>
      <c r="P83" s="24">
        <f>-1199556.46</f>
        <v>-1199556.46</v>
      </c>
      <c r="Q83" s="24"/>
      <c r="R83" s="28">
        <f>-1199556.46</f>
        <v>-1199556.46</v>
      </c>
      <c r="S83" s="28"/>
    </row>
    <row r="84" spans="1:19" s="1" customFormat="1" ht="24" customHeight="1">
      <c r="A84" s="22" t="s">
        <v>175</v>
      </c>
      <c r="B84" s="22"/>
      <c r="C84" s="22"/>
      <c r="D84" s="22"/>
      <c r="E84" s="22"/>
      <c r="F84" s="23" t="s">
        <v>176</v>
      </c>
      <c r="G84" s="23"/>
      <c r="H84" s="23"/>
      <c r="I84" s="24">
        <f>5968000</f>
        <v>5968000</v>
      </c>
      <c r="J84" s="24"/>
      <c r="K84" s="25">
        <f>5968000</f>
        <v>5968000</v>
      </c>
      <c r="L84" s="25"/>
      <c r="M84" s="12">
        <f>7167556.46</f>
        <v>7167556.46</v>
      </c>
      <c r="N84" s="13" t="s">
        <v>172</v>
      </c>
      <c r="O84" s="14" t="s">
        <v>172</v>
      </c>
      <c r="P84" s="24">
        <f>-1199556.46</f>
        <v>-1199556.46</v>
      </c>
      <c r="Q84" s="24"/>
      <c r="R84" s="28">
        <f>-1199556.46</f>
        <v>-1199556.46</v>
      </c>
      <c r="S84" s="28"/>
    </row>
    <row r="85" spans="1:19" s="1" customFormat="1" ht="13.5" customHeight="1">
      <c r="A85" s="22" t="s">
        <v>177</v>
      </c>
      <c r="B85" s="22"/>
      <c r="C85" s="22"/>
      <c r="D85" s="22"/>
      <c r="E85" s="22"/>
      <c r="F85" s="23" t="s">
        <v>178</v>
      </c>
      <c r="G85" s="23"/>
      <c r="H85" s="23"/>
      <c r="I85" s="24">
        <f>116861.35</f>
        <v>116861.35</v>
      </c>
      <c r="J85" s="24"/>
      <c r="K85" s="25">
        <f>116861.35</f>
        <v>116861.35</v>
      </c>
      <c r="L85" s="25"/>
      <c r="M85" s="12">
        <f>116861.35</f>
        <v>116861.35</v>
      </c>
      <c r="N85" s="13" t="s">
        <v>90</v>
      </c>
      <c r="O85" s="14" t="s">
        <v>90</v>
      </c>
      <c r="P85" s="26" t="s">
        <v>1</v>
      </c>
      <c r="Q85" s="26"/>
      <c r="R85" s="27" t="s">
        <v>1</v>
      </c>
      <c r="S85" s="27"/>
    </row>
    <row r="86" spans="1:19" s="1" customFormat="1" ht="96.75" customHeight="1">
      <c r="A86" s="22" t="s">
        <v>179</v>
      </c>
      <c r="B86" s="22"/>
      <c r="C86" s="22"/>
      <c r="D86" s="22"/>
      <c r="E86" s="22"/>
      <c r="F86" s="23" t="s">
        <v>180</v>
      </c>
      <c r="G86" s="23"/>
      <c r="H86" s="23"/>
      <c r="I86" s="24">
        <f>116861.35</f>
        <v>116861.35</v>
      </c>
      <c r="J86" s="24"/>
      <c r="K86" s="25">
        <f>116861.35</f>
        <v>116861.35</v>
      </c>
      <c r="L86" s="25"/>
      <c r="M86" s="12">
        <f>116861.35</f>
        <v>116861.35</v>
      </c>
      <c r="N86" s="13" t="s">
        <v>90</v>
      </c>
      <c r="O86" s="14" t="s">
        <v>90</v>
      </c>
      <c r="P86" s="26" t="s">
        <v>1</v>
      </c>
      <c r="Q86" s="26"/>
      <c r="R86" s="27" t="s">
        <v>1</v>
      </c>
      <c r="S86" s="27"/>
    </row>
    <row r="87" spans="1:19" s="1" customFormat="1" ht="75.75" customHeight="1">
      <c r="A87" s="22" t="s">
        <v>181</v>
      </c>
      <c r="B87" s="22"/>
      <c r="C87" s="22"/>
      <c r="D87" s="22"/>
      <c r="E87" s="22"/>
      <c r="F87" s="23" t="s">
        <v>182</v>
      </c>
      <c r="G87" s="23"/>
      <c r="H87" s="23"/>
      <c r="I87" s="24">
        <f>116861.35</f>
        <v>116861.35</v>
      </c>
      <c r="J87" s="24"/>
      <c r="K87" s="25">
        <f>116861.35</f>
        <v>116861.35</v>
      </c>
      <c r="L87" s="25"/>
      <c r="M87" s="12">
        <f>116861.35</f>
        <v>116861.35</v>
      </c>
      <c r="N87" s="13" t="s">
        <v>90</v>
      </c>
      <c r="O87" s="14" t="s">
        <v>90</v>
      </c>
      <c r="P87" s="26" t="s">
        <v>1</v>
      </c>
      <c r="Q87" s="26"/>
      <c r="R87" s="27" t="s">
        <v>1</v>
      </c>
      <c r="S87" s="27"/>
    </row>
    <row r="88" spans="1:19" s="1" customFormat="1" ht="66" customHeight="1">
      <c r="A88" s="22" t="s">
        <v>183</v>
      </c>
      <c r="B88" s="22"/>
      <c r="C88" s="22"/>
      <c r="D88" s="22"/>
      <c r="E88" s="22"/>
      <c r="F88" s="23" t="s">
        <v>184</v>
      </c>
      <c r="G88" s="23"/>
      <c r="H88" s="23"/>
      <c r="I88" s="24">
        <f>116861.35</f>
        <v>116861.35</v>
      </c>
      <c r="J88" s="24"/>
      <c r="K88" s="25">
        <f>116861.35</f>
        <v>116861.35</v>
      </c>
      <c r="L88" s="25"/>
      <c r="M88" s="12">
        <f>116861.35</f>
        <v>116861.35</v>
      </c>
      <c r="N88" s="13" t="s">
        <v>90</v>
      </c>
      <c r="O88" s="14" t="s">
        <v>90</v>
      </c>
      <c r="P88" s="26" t="s">
        <v>1</v>
      </c>
      <c r="Q88" s="26"/>
      <c r="R88" s="27" t="s">
        <v>1</v>
      </c>
      <c r="S88" s="27"/>
    </row>
    <row r="89" spans="1:19" s="1" customFormat="1" ht="13.5" customHeight="1">
      <c r="A89" s="22" t="s">
        <v>185</v>
      </c>
      <c r="B89" s="22"/>
      <c r="C89" s="22"/>
      <c r="D89" s="22"/>
      <c r="E89" s="22"/>
      <c r="F89" s="23" t="s">
        <v>186</v>
      </c>
      <c r="G89" s="23"/>
      <c r="H89" s="23"/>
      <c r="I89" s="24">
        <f>95363107.87</f>
        <v>95363107.87</v>
      </c>
      <c r="J89" s="24"/>
      <c r="K89" s="25">
        <f>95363107.87</f>
        <v>95363107.87</v>
      </c>
      <c r="L89" s="25"/>
      <c r="M89" s="12">
        <f>80398171.58</f>
        <v>80398171.58</v>
      </c>
      <c r="N89" s="13" t="s">
        <v>187</v>
      </c>
      <c r="O89" s="14" t="s">
        <v>187</v>
      </c>
      <c r="P89" s="24">
        <f>14964936.29</f>
        <v>14964936.29</v>
      </c>
      <c r="Q89" s="24"/>
      <c r="R89" s="28">
        <f>14964936.29</f>
        <v>14964936.29</v>
      </c>
      <c r="S89" s="28"/>
    </row>
    <row r="90" spans="1:19" s="1" customFormat="1" ht="33.75" customHeight="1">
      <c r="A90" s="22" t="s">
        <v>188</v>
      </c>
      <c r="B90" s="22"/>
      <c r="C90" s="22"/>
      <c r="D90" s="22"/>
      <c r="E90" s="22"/>
      <c r="F90" s="23" t="s">
        <v>189</v>
      </c>
      <c r="G90" s="23"/>
      <c r="H90" s="23"/>
      <c r="I90" s="24">
        <f>95352107.87</f>
        <v>95352107.87</v>
      </c>
      <c r="J90" s="24"/>
      <c r="K90" s="25">
        <f>95352107.87</f>
        <v>95352107.87</v>
      </c>
      <c r="L90" s="25"/>
      <c r="M90" s="12">
        <f>80387171.58</f>
        <v>80387171.58</v>
      </c>
      <c r="N90" s="13" t="s">
        <v>187</v>
      </c>
      <c r="O90" s="14" t="s">
        <v>187</v>
      </c>
      <c r="P90" s="24">
        <f>14964936.29</f>
        <v>14964936.29</v>
      </c>
      <c r="Q90" s="24"/>
      <c r="R90" s="28">
        <f>14964936.29</f>
        <v>14964936.29</v>
      </c>
      <c r="S90" s="28"/>
    </row>
    <row r="91" spans="1:19" s="1" customFormat="1" ht="24" customHeight="1">
      <c r="A91" s="22" t="s">
        <v>190</v>
      </c>
      <c r="B91" s="22"/>
      <c r="C91" s="22"/>
      <c r="D91" s="22"/>
      <c r="E91" s="22"/>
      <c r="F91" s="23" t="s">
        <v>191</v>
      </c>
      <c r="G91" s="23"/>
      <c r="H91" s="23"/>
      <c r="I91" s="24">
        <f>68182200</f>
        <v>68182200</v>
      </c>
      <c r="J91" s="24"/>
      <c r="K91" s="25">
        <f>68182200</f>
        <v>68182200</v>
      </c>
      <c r="L91" s="25"/>
      <c r="M91" s="12">
        <f>57185784</f>
        <v>57185784</v>
      </c>
      <c r="N91" s="13" t="s">
        <v>192</v>
      </c>
      <c r="O91" s="14" t="s">
        <v>192</v>
      </c>
      <c r="P91" s="24">
        <f>10996416</f>
        <v>10996416</v>
      </c>
      <c r="Q91" s="24"/>
      <c r="R91" s="28">
        <f>10996416</f>
        <v>10996416</v>
      </c>
      <c r="S91" s="28"/>
    </row>
    <row r="92" spans="1:19" s="1" customFormat="1" ht="24" customHeight="1">
      <c r="A92" s="22" t="s">
        <v>193</v>
      </c>
      <c r="B92" s="22"/>
      <c r="C92" s="22"/>
      <c r="D92" s="22"/>
      <c r="E92" s="22"/>
      <c r="F92" s="23" t="s">
        <v>194</v>
      </c>
      <c r="G92" s="23"/>
      <c r="H92" s="23"/>
      <c r="I92" s="24">
        <f>68182200</f>
        <v>68182200</v>
      </c>
      <c r="J92" s="24"/>
      <c r="K92" s="25">
        <f>68182200</f>
        <v>68182200</v>
      </c>
      <c r="L92" s="25"/>
      <c r="M92" s="12">
        <f>57185784</f>
        <v>57185784</v>
      </c>
      <c r="N92" s="13" t="s">
        <v>192</v>
      </c>
      <c r="O92" s="14" t="s">
        <v>192</v>
      </c>
      <c r="P92" s="24">
        <f>10996416</f>
        <v>10996416</v>
      </c>
      <c r="Q92" s="24"/>
      <c r="R92" s="28">
        <f>10996416</f>
        <v>10996416</v>
      </c>
      <c r="S92" s="28"/>
    </row>
    <row r="93" spans="1:19" s="1" customFormat="1" ht="33.75" customHeight="1">
      <c r="A93" s="22" t="s">
        <v>195</v>
      </c>
      <c r="B93" s="22"/>
      <c r="C93" s="22"/>
      <c r="D93" s="22"/>
      <c r="E93" s="22"/>
      <c r="F93" s="23" t="s">
        <v>196</v>
      </c>
      <c r="G93" s="23"/>
      <c r="H93" s="23"/>
      <c r="I93" s="24">
        <f>68182200</f>
        <v>68182200</v>
      </c>
      <c r="J93" s="24"/>
      <c r="K93" s="25">
        <f>68182200</f>
        <v>68182200</v>
      </c>
      <c r="L93" s="25"/>
      <c r="M93" s="12">
        <f>57185784</f>
        <v>57185784</v>
      </c>
      <c r="N93" s="13" t="s">
        <v>192</v>
      </c>
      <c r="O93" s="14" t="s">
        <v>192</v>
      </c>
      <c r="P93" s="24">
        <f>10996416</f>
        <v>10996416</v>
      </c>
      <c r="Q93" s="24"/>
      <c r="R93" s="28">
        <f>10996416</f>
        <v>10996416</v>
      </c>
      <c r="S93" s="28"/>
    </row>
    <row r="94" spans="1:19" s="1" customFormat="1" ht="24" customHeight="1">
      <c r="A94" s="22" t="s">
        <v>197</v>
      </c>
      <c r="B94" s="22"/>
      <c r="C94" s="22"/>
      <c r="D94" s="22"/>
      <c r="E94" s="22"/>
      <c r="F94" s="23" t="s">
        <v>198</v>
      </c>
      <c r="G94" s="23"/>
      <c r="H94" s="23"/>
      <c r="I94" s="24">
        <f>702713.09</f>
        <v>702713.09</v>
      </c>
      <c r="J94" s="24"/>
      <c r="K94" s="25">
        <f>702713.09</f>
        <v>702713.09</v>
      </c>
      <c r="L94" s="25"/>
      <c r="M94" s="12">
        <f>555432.88</f>
        <v>555432.88</v>
      </c>
      <c r="N94" s="13" t="s">
        <v>199</v>
      </c>
      <c r="O94" s="14" t="s">
        <v>199</v>
      </c>
      <c r="P94" s="24">
        <f>147280.21</f>
        <v>147280.21</v>
      </c>
      <c r="Q94" s="24"/>
      <c r="R94" s="28">
        <f>147280.21</f>
        <v>147280.21</v>
      </c>
      <c r="S94" s="28"/>
    </row>
    <row r="95" spans="1:19" s="1" customFormat="1" ht="33.75" customHeight="1">
      <c r="A95" s="22" t="s">
        <v>200</v>
      </c>
      <c r="B95" s="22"/>
      <c r="C95" s="22"/>
      <c r="D95" s="22"/>
      <c r="E95" s="22"/>
      <c r="F95" s="23" t="s">
        <v>201</v>
      </c>
      <c r="G95" s="23"/>
      <c r="H95" s="23"/>
      <c r="I95" s="24">
        <f>26513.09</f>
        <v>26513.09</v>
      </c>
      <c r="J95" s="24"/>
      <c r="K95" s="25">
        <f>26513.09</f>
        <v>26513.09</v>
      </c>
      <c r="L95" s="25"/>
      <c r="M95" s="12">
        <f>20392.52</f>
        <v>20392.52</v>
      </c>
      <c r="N95" s="13" t="s">
        <v>202</v>
      </c>
      <c r="O95" s="14" t="s">
        <v>202</v>
      </c>
      <c r="P95" s="24">
        <f>6120.57</f>
        <v>6120.57</v>
      </c>
      <c r="Q95" s="24"/>
      <c r="R95" s="28">
        <f>6120.57</f>
        <v>6120.57</v>
      </c>
      <c r="S95" s="28"/>
    </row>
    <row r="96" spans="1:19" s="1" customFormat="1" ht="33.75" customHeight="1">
      <c r="A96" s="22" t="s">
        <v>203</v>
      </c>
      <c r="B96" s="22"/>
      <c r="C96" s="22"/>
      <c r="D96" s="22"/>
      <c r="E96" s="22"/>
      <c r="F96" s="23" t="s">
        <v>204</v>
      </c>
      <c r="G96" s="23"/>
      <c r="H96" s="23"/>
      <c r="I96" s="24">
        <f>26513.09</f>
        <v>26513.09</v>
      </c>
      <c r="J96" s="24"/>
      <c r="K96" s="25">
        <f>26513.09</f>
        <v>26513.09</v>
      </c>
      <c r="L96" s="25"/>
      <c r="M96" s="12">
        <f>20392.52</f>
        <v>20392.52</v>
      </c>
      <c r="N96" s="13" t="s">
        <v>202</v>
      </c>
      <c r="O96" s="14" t="s">
        <v>202</v>
      </c>
      <c r="P96" s="24">
        <f>6120.57</f>
        <v>6120.57</v>
      </c>
      <c r="Q96" s="24"/>
      <c r="R96" s="28">
        <f>6120.57</f>
        <v>6120.57</v>
      </c>
      <c r="S96" s="28"/>
    </row>
    <row r="97" spans="1:19" s="1" customFormat="1" ht="33.75" customHeight="1">
      <c r="A97" s="22" t="s">
        <v>205</v>
      </c>
      <c r="B97" s="22"/>
      <c r="C97" s="22"/>
      <c r="D97" s="22"/>
      <c r="E97" s="22"/>
      <c r="F97" s="23" t="s">
        <v>206</v>
      </c>
      <c r="G97" s="23"/>
      <c r="H97" s="23"/>
      <c r="I97" s="24">
        <f>525100</f>
        <v>525100</v>
      </c>
      <c r="J97" s="24"/>
      <c r="K97" s="25">
        <f>525100</f>
        <v>525100</v>
      </c>
      <c r="L97" s="25"/>
      <c r="M97" s="12">
        <f>447180.32</f>
        <v>447180.32</v>
      </c>
      <c r="N97" s="13" t="s">
        <v>207</v>
      </c>
      <c r="O97" s="14" t="s">
        <v>207</v>
      </c>
      <c r="P97" s="24">
        <f>77919.68</f>
        <v>77919.68</v>
      </c>
      <c r="Q97" s="24"/>
      <c r="R97" s="28">
        <f>77919.68</f>
        <v>77919.68</v>
      </c>
      <c r="S97" s="28"/>
    </row>
    <row r="98" spans="1:19" s="1" customFormat="1" ht="45" customHeight="1">
      <c r="A98" s="22" t="s">
        <v>208</v>
      </c>
      <c r="B98" s="22"/>
      <c r="C98" s="22"/>
      <c r="D98" s="22"/>
      <c r="E98" s="22"/>
      <c r="F98" s="23" t="s">
        <v>209</v>
      </c>
      <c r="G98" s="23"/>
      <c r="H98" s="23"/>
      <c r="I98" s="24">
        <f>525100</f>
        <v>525100</v>
      </c>
      <c r="J98" s="24"/>
      <c r="K98" s="25">
        <f>525100</f>
        <v>525100</v>
      </c>
      <c r="L98" s="25"/>
      <c r="M98" s="12">
        <f>447180.32</f>
        <v>447180.32</v>
      </c>
      <c r="N98" s="13" t="s">
        <v>207</v>
      </c>
      <c r="O98" s="14" t="s">
        <v>207</v>
      </c>
      <c r="P98" s="24">
        <f>77919.68</f>
        <v>77919.68</v>
      </c>
      <c r="Q98" s="24"/>
      <c r="R98" s="28">
        <f>77919.68</f>
        <v>77919.68</v>
      </c>
      <c r="S98" s="28"/>
    </row>
    <row r="99" spans="1:19" s="1" customFormat="1" ht="24" customHeight="1">
      <c r="A99" s="22" t="s">
        <v>210</v>
      </c>
      <c r="B99" s="22"/>
      <c r="C99" s="22"/>
      <c r="D99" s="22"/>
      <c r="E99" s="22"/>
      <c r="F99" s="23" t="s">
        <v>211</v>
      </c>
      <c r="G99" s="23"/>
      <c r="H99" s="23"/>
      <c r="I99" s="24">
        <f>151100</f>
        <v>151100</v>
      </c>
      <c r="J99" s="24"/>
      <c r="K99" s="25">
        <f>151100</f>
        <v>151100</v>
      </c>
      <c r="L99" s="25"/>
      <c r="M99" s="12">
        <f>87860.04</f>
        <v>87860.04</v>
      </c>
      <c r="N99" s="13" t="s">
        <v>212</v>
      </c>
      <c r="O99" s="14" t="s">
        <v>212</v>
      </c>
      <c r="P99" s="24">
        <f>63239.96</f>
        <v>63239.96</v>
      </c>
      <c r="Q99" s="24"/>
      <c r="R99" s="28">
        <f>63239.96</f>
        <v>63239.96</v>
      </c>
      <c r="S99" s="28"/>
    </row>
    <row r="100" spans="1:19" s="1" customFormat="1" ht="33.75" customHeight="1">
      <c r="A100" s="22" t="s">
        <v>213</v>
      </c>
      <c r="B100" s="22"/>
      <c r="C100" s="22"/>
      <c r="D100" s="22"/>
      <c r="E100" s="22"/>
      <c r="F100" s="23" t="s">
        <v>214</v>
      </c>
      <c r="G100" s="23"/>
      <c r="H100" s="23"/>
      <c r="I100" s="24">
        <f>151100</f>
        <v>151100</v>
      </c>
      <c r="J100" s="24"/>
      <c r="K100" s="25">
        <f>151100</f>
        <v>151100</v>
      </c>
      <c r="L100" s="25"/>
      <c r="M100" s="12">
        <f>87860.04</f>
        <v>87860.04</v>
      </c>
      <c r="N100" s="13" t="s">
        <v>212</v>
      </c>
      <c r="O100" s="14" t="s">
        <v>212</v>
      </c>
      <c r="P100" s="24">
        <f>63239.96</f>
        <v>63239.96</v>
      </c>
      <c r="Q100" s="24"/>
      <c r="R100" s="28">
        <f>63239.96</f>
        <v>63239.96</v>
      </c>
      <c r="S100" s="28"/>
    </row>
    <row r="101" spans="1:19" s="1" customFormat="1" ht="13.5" customHeight="1">
      <c r="A101" s="22" t="s">
        <v>215</v>
      </c>
      <c r="B101" s="22"/>
      <c r="C101" s="22"/>
      <c r="D101" s="22"/>
      <c r="E101" s="22"/>
      <c r="F101" s="23" t="s">
        <v>216</v>
      </c>
      <c r="G101" s="23"/>
      <c r="H101" s="23"/>
      <c r="I101" s="24">
        <f>26467194.78</f>
        <v>26467194.78</v>
      </c>
      <c r="J101" s="24"/>
      <c r="K101" s="25">
        <f>26467194.78</f>
        <v>26467194.78</v>
      </c>
      <c r="L101" s="25"/>
      <c r="M101" s="12">
        <f>22645954.7</f>
        <v>22645954.7</v>
      </c>
      <c r="N101" s="13" t="s">
        <v>217</v>
      </c>
      <c r="O101" s="14" t="s">
        <v>217</v>
      </c>
      <c r="P101" s="24">
        <f>3821240.08</f>
        <v>3821240.08</v>
      </c>
      <c r="Q101" s="24"/>
      <c r="R101" s="28">
        <f>3821240.08</f>
        <v>3821240.08</v>
      </c>
      <c r="S101" s="28"/>
    </row>
    <row r="102" spans="1:19" s="1" customFormat="1" ht="24" customHeight="1">
      <c r="A102" s="22" t="s">
        <v>218</v>
      </c>
      <c r="B102" s="22"/>
      <c r="C102" s="22"/>
      <c r="D102" s="22"/>
      <c r="E102" s="22"/>
      <c r="F102" s="23" t="s">
        <v>219</v>
      </c>
      <c r="G102" s="23"/>
      <c r="H102" s="23"/>
      <c r="I102" s="24">
        <f>26467194.78</f>
        <v>26467194.78</v>
      </c>
      <c r="J102" s="24"/>
      <c r="K102" s="25">
        <f>26467194.78</f>
        <v>26467194.78</v>
      </c>
      <c r="L102" s="25"/>
      <c r="M102" s="12">
        <f>22645954.7</f>
        <v>22645954.7</v>
      </c>
      <c r="N102" s="13" t="s">
        <v>217</v>
      </c>
      <c r="O102" s="14" t="s">
        <v>217</v>
      </c>
      <c r="P102" s="24">
        <f>3821240.08</f>
        <v>3821240.08</v>
      </c>
      <c r="Q102" s="24"/>
      <c r="R102" s="28">
        <f>3821240.08</f>
        <v>3821240.08</v>
      </c>
      <c r="S102" s="28"/>
    </row>
    <row r="103" spans="1:19" s="1" customFormat="1" ht="24" customHeight="1">
      <c r="A103" s="22" t="s">
        <v>220</v>
      </c>
      <c r="B103" s="22"/>
      <c r="C103" s="22"/>
      <c r="D103" s="22"/>
      <c r="E103" s="22"/>
      <c r="F103" s="23" t="s">
        <v>221</v>
      </c>
      <c r="G103" s="23"/>
      <c r="H103" s="23"/>
      <c r="I103" s="24">
        <f>26467194.78</f>
        <v>26467194.78</v>
      </c>
      <c r="J103" s="24"/>
      <c r="K103" s="25">
        <f>26467194.78</f>
        <v>26467194.78</v>
      </c>
      <c r="L103" s="25"/>
      <c r="M103" s="12">
        <f>22645954.7</f>
        <v>22645954.7</v>
      </c>
      <c r="N103" s="13" t="s">
        <v>217</v>
      </c>
      <c r="O103" s="14" t="s">
        <v>217</v>
      </c>
      <c r="P103" s="24">
        <f>3821240.08</f>
        <v>3821240.08</v>
      </c>
      <c r="Q103" s="24"/>
      <c r="R103" s="28">
        <f>3821240.08</f>
        <v>3821240.08</v>
      </c>
      <c r="S103" s="28"/>
    </row>
    <row r="104" spans="1:19" s="1" customFormat="1" ht="13.5" customHeight="1">
      <c r="A104" s="22" t="s">
        <v>222</v>
      </c>
      <c r="B104" s="22"/>
      <c r="C104" s="22"/>
      <c r="D104" s="22"/>
      <c r="E104" s="22"/>
      <c r="F104" s="23" t="s">
        <v>223</v>
      </c>
      <c r="G104" s="23"/>
      <c r="H104" s="23"/>
      <c r="I104" s="24">
        <f>11000</f>
        <v>11000</v>
      </c>
      <c r="J104" s="24"/>
      <c r="K104" s="25">
        <f>11000</f>
        <v>11000</v>
      </c>
      <c r="L104" s="25"/>
      <c r="M104" s="12">
        <f>11000</f>
        <v>11000</v>
      </c>
      <c r="N104" s="13" t="s">
        <v>90</v>
      </c>
      <c r="O104" s="14" t="s">
        <v>90</v>
      </c>
      <c r="P104" s="26" t="s">
        <v>1</v>
      </c>
      <c r="Q104" s="26"/>
      <c r="R104" s="27" t="s">
        <v>1</v>
      </c>
      <c r="S104" s="27"/>
    </row>
    <row r="105" spans="1:19" s="1" customFormat="1" ht="24" customHeight="1">
      <c r="A105" s="22" t="s">
        <v>224</v>
      </c>
      <c r="B105" s="22"/>
      <c r="C105" s="22"/>
      <c r="D105" s="22"/>
      <c r="E105" s="22"/>
      <c r="F105" s="23" t="s">
        <v>225</v>
      </c>
      <c r="G105" s="23"/>
      <c r="H105" s="23"/>
      <c r="I105" s="24">
        <f>11000</f>
        <v>11000</v>
      </c>
      <c r="J105" s="24"/>
      <c r="K105" s="25">
        <f>11000</f>
        <v>11000</v>
      </c>
      <c r="L105" s="25"/>
      <c r="M105" s="12">
        <f>11000</f>
        <v>11000</v>
      </c>
      <c r="N105" s="13" t="s">
        <v>90</v>
      </c>
      <c r="O105" s="14" t="s">
        <v>90</v>
      </c>
      <c r="P105" s="26" t="s">
        <v>1</v>
      </c>
      <c r="Q105" s="26"/>
      <c r="R105" s="27" t="s">
        <v>1</v>
      </c>
      <c r="S105" s="27"/>
    </row>
    <row r="106" spans="1:19" s="1" customFormat="1" ht="24" customHeight="1">
      <c r="A106" s="22" t="s">
        <v>226</v>
      </c>
      <c r="B106" s="22"/>
      <c r="C106" s="22"/>
      <c r="D106" s="22"/>
      <c r="E106" s="22"/>
      <c r="F106" s="23" t="s">
        <v>225</v>
      </c>
      <c r="G106" s="23"/>
      <c r="H106" s="23"/>
      <c r="I106" s="24">
        <f>11000</f>
        <v>11000</v>
      </c>
      <c r="J106" s="24"/>
      <c r="K106" s="25">
        <f>11000</f>
        <v>11000</v>
      </c>
      <c r="L106" s="25"/>
      <c r="M106" s="12">
        <f>11000</f>
        <v>11000</v>
      </c>
      <c r="N106" s="13" t="s">
        <v>90</v>
      </c>
      <c r="O106" s="14" t="s">
        <v>90</v>
      </c>
      <c r="P106" s="26" t="s">
        <v>1</v>
      </c>
      <c r="Q106" s="26"/>
      <c r="R106" s="27" t="s">
        <v>1</v>
      </c>
      <c r="S106" s="27"/>
    </row>
    <row r="107" spans="1:19" s="1" customFormat="1" ht="15" customHeight="1">
      <c r="A107" s="18" t="s">
        <v>227</v>
      </c>
      <c r="B107" s="18"/>
      <c r="C107" s="18"/>
      <c r="D107" s="18"/>
      <c r="E107" s="18"/>
      <c r="F107" s="18"/>
      <c r="G107" s="18"/>
      <c r="H107" s="18"/>
      <c r="I107" s="19">
        <f>132945125.72</f>
        <v>132945125.72</v>
      </c>
      <c r="J107" s="19"/>
      <c r="K107" s="20">
        <f>132945125.72</f>
        <v>132945125.72</v>
      </c>
      <c r="L107" s="20"/>
      <c r="M107" s="15">
        <f>119406190.22</f>
        <v>119406190.22</v>
      </c>
      <c r="N107" s="15">
        <f>89.82</f>
        <v>89.82</v>
      </c>
      <c r="O107" s="16">
        <f>89.82</f>
        <v>89.82</v>
      </c>
      <c r="P107" s="19">
        <f>13538935.5</f>
        <v>13538935.5</v>
      </c>
      <c r="Q107" s="19"/>
      <c r="R107" s="21">
        <f>13538935.5</f>
        <v>13538935.5</v>
      </c>
      <c r="S107" s="21"/>
    </row>
    <row r="108" spans="1:19" s="1" customFormat="1" ht="16.5" customHeight="1">
      <c r="A108" s="17" t="s">
        <v>1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</sheetData>
  <sheetProtection/>
  <mergeCells count="595">
    <mergeCell ref="A1:S1"/>
    <mergeCell ref="A2:R2"/>
    <mergeCell ref="A3:I3"/>
    <mergeCell ref="J3:K3"/>
    <mergeCell ref="L3:R3"/>
    <mergeCell ref="A4:R4"/>
    <mergeCell ref="A5:F5"/>
    <mergeCell ref="G5:P5"/>
    <mergeCell ref="Q5:R5"/>
    <mergeCell ref="A6:G6"/>
    <mergeCell ref="H6:P6"/>
    <mergeCell ref="Q6:R6"/>
    <mergeCell ref="A7:C7"/>
    <mergeCell ref="D7:P7"/>
    <mergeCell ref="Q7:R7"/>
    <mergeCell ref="A8:D8"/>
    <mergeCell ref="E8:P8"/>
    <mergeCell ref="Q8:R8"/>
    <mergeCell ref="A9:S9"/>
    <mergeCell ref="B10:S10"/>
    <mergeCell ref="A11:S11"/>
    <mergeCell ref="A12:E13"/>
    <mergeCell ref="F12:H13"/>
    <mergeCell ref="I12:L12"/>
    <mergeCell ref="I13:J13"/>
    <mergeCell ref="K13:L13"/>
    <mergeCell ref="M12:M13"/>
    <mergeCell ref="N12:O12"/>
    <mergeCell ref="P12:S12"/>
    <mergeCell ref="P13:Q13"/>
    <mergeCell ref="R13:S13"/>
    <mergeCell ref="A14:E14"/>
    <mergeCell ref="F14:H14"/>
    <mergeCell ref="I14:J14"/>
    <mergeCell ref="K14:L14"/>
    <mergeCell ref="P14:Q14"/>
    <mergeCell ref="R14:S14"/>
    <mergeCell ref="A15:E15"/>
    <mergeCell ref="F15:H15"/>
    <mergeCell ref="I15:J15"/>
    <mergeCell ref="K15:L15"/>
    <mergeCell ref="P15:Q15"/>
    <mergeCell ref="R15:S15"/>
    <mergeCell ref="A16:E16"/>
    <mergeCell ref="F16:H16"/>
    <mergeCell ref="I16:J16"/>
    <mergeCell ref="K16:L16"/>
    <mergeCell ref="P16:Q16"/>
    <mergeCell ref="R16:S16"/>
    <mergeCell ref="A17:E17"/>
    <mergeCell ref="F17:H17"/>
    <mergeCell ref="I17:J17"/>
    <mergeCell ref="K17:L17"/>
    <mergeCell ref="P17:Q17"/>
    <mergeCell ref="R17:S17"/>
    <mergeCell ref="A18:E18"/>
    <mergeCell ref="F18:H18"/>
    <mergeCell ref="I18:J18"/>
    <mergeCell ref="K18:L18"/>
    <mergeCell ref="P18:Q18"/>
    <mergeCell ref="R18:S18"/>
    <mergeCell ref="A19:E19"/>
    <mergeCell ref="F19:H19"/>
    <mergeCell ref="I19:J19"/>
    <mergeCell ref="K19:L19"/>
    <mergeCell ref="P19:Q19"/>
    <mergeCell ref="R19:S19"/>
    <mergeCell ref="A20:E20"/>
    <mergeCell ref="F20:H20"/>
    <mergeCell ref="I20:J20"/>
    <mergeCell ref="K20:L20"/>
    <mergeCell ref="P20:Q20"/>
    <mergeCell ref="R20:S20"/>
    <mergeCell ref="A21:E21"/>
    <mergeCell ref="F21:H21"/>
    <mergeCell ref="I21:J21"/>
    <mergeCell ref="K21:L21"/>
    <mergeCell ref="P21:Q21"/>
    <mergeCell ref="R21:S21"/>
    <mergeCell ref="A22:E22"/>
    <mergeCell ref="F22:H22"/>
    <mergeCell ref="I22:J22"/>
    <mergeCell ref="K22:L22"/>
    <mergeCell ref="P22:Q22"/>
    <mergeCell ref="R22:S22"/>
    <mergeCell ref="A23:E23"/>
    <mergeCell ref="F23:H23"/>
    <mergeCell ref="I23:J23"/>
    <mergeCell ref="K23:L23"/>
    <mergeCell ref="P23:Q23"/>
    <mergeCell ref="R23:S23"/>
    <mergeCell ref="A24:E24"/>
    <mergeCell ref="F24:H24"/>
    <mergeCell ref="I24:J24"/>
    <mergeCell ref="K24:L24"/>
    <mergeCell ref="P24:Q24"/>
    <mergeCell ref="R24:S24"/>
    <mergeCell ref="A25:E25"/>
    <mergeCell ref="F25:H25"/>
    <mergeCell ref="I25:J25"/>
    <mergeCell ref="K25:L25"/>
    <mergeCell ref="P25:Q25"/>
    <mergeCell ref="R25:S25"/>
    <mergeCell ref="A26:E26"/>
    <mergeCell ref="F26:H26"/>
    <mergeCell ref="I26:J26"/>
    <mergeCell ref="K26:L26"/>
    <mergeCell ref="P26:Q26"/>
    <mergeCell ref="R26:S26"/>
    <mergeCell ref="A27:E27"/>
    <mergeCell ref="F27:H27"/>
    <mergeCell ref="I27:J27"/>
    <mergeCell ref="K27:L27"/>
    <mergeCell ref="P27:Q27"/>
    <mergeCell ref="R27:S27"/>
    <mergeCell ref="A28:E28"/>
    <mergeCell ref="F28:H28"/>
    <mergeCell ref="I28:J28"/>
    <mergeCell ref="K28:L28"/>
    <mergeCell ref="P28:Q28"/>
    <mergeCell ref="R28:S28"/>
    <mergeCell ref="A29:E29"/>
    <mergeCell ref="F29:H29"/>
    <mergeCell ref="I29:J29"/>
    <mergeCell ref="K29:L29"/>
    <mergeCell ref="P29:Q29"/>
    <mergeCell ref="R29:S29"/>
    <mergeCell ref="A30:E30"/>
    <mergeCell ref="F30:H30"/>
    <mergeCell ref="I30:J30"/>
    <mergeCell ref="K30:L30"/>
    <mergeCell ref="P30:Q30"/>
    <mergeCell ref="R30:S30"/>
    <mergeCell ref="A31:E31"/>
    <mergeCell ref="F31:H31"/>
    <mergeCell ref="I31:J31"/>
    <mergeCell ref="K31:L31"/>
    <mergeCell ref="P31:Q31"/>
    <mergeCell ref="R31:S31"/>
    <mergeCell ref="A32:E32"/>
    <mergeCell ref="F32:H32"/>
    <mergeCell ref="I32:J32"/>
    <mergeCell ref="K32:L32"/>
    <mergeCell ref="P32:Q32"/>
    <mergeCell ref="R32:S32"/>
    <mergeCell ref="A33:E33"/>
    <mergeCell ref="F33:H33"/>
    <mergeCell ref="I33:J33"/>
    <mergeCell ref="K33:L33"/>
    <mergeCell ref="P33:Q33"/>
    <mergeCell ref="R33:S33"/>
    <mergeCell ref="A34:E34"/>
    <mergeCell ref="F34:H34"/>
    <mergeCell ref="I34:J34"/>
    <mergeCell ref="K34:L34"/>
    <mergeCell ref="P34:Q34"/>
    <mergeCell ref="R34:S34"/>
    <mergeCell ref="A35:E35"/>
    <mergeCell ref="F35:H35"/>
    <mergeCell ref="I35:J35"/>
    <mergeCell ref="K35:L35"/>
    <mergeCell ref="P35:Q35"/>
    <mergeCell ref="R35:S35"/>
    <mergeCell ref="A36:E36"/>
    <mergeCell ref="F36:H36"/>
    <mergeCell ref="I36:J36"/>
    <mergeCell ref="K36:L36"/>
    <mergeCell ref="P36:Q36"/>
    <mergeCell ref="R36:S36"/>
    <mergeCell ref="A37:E37"/>
    <mergeCell ref="F37:H37"/>
    <mergeCell ref="I37:J37"/>
    <mergeCell ref="K37:L37"/>
    <mergeCell ref="P37:Q37"/>
    <mergeCell ref="R37:S37"/>
    <mergeCell ref="A38:E38"/>
    <mergeCell ref="F38:H38"/>
    <mergeCell ref="I38:J38"/>
    <mergeCell ref="K38:L38"/>
    <mergeCell ref="P38:Q38"/>
    <mergeCell ref="R38:S38"/>
    <mergeCell ref="A39:E39"/>
    <mergeCell ref="F39:H39"/>
    <mergeCell ref="I39:J39"/>
    <mergeCell ref="K39:L39"/>
    <mergeCell ref="P39:Q39"/>
    <mergeCell ref="R39:S39"/>
    <mergeCell ref="A40:E40"/>
    <mergeCell ref="F40:H40"/>
    <mergeCell ref="I40:J40"/>
    <mergeCell ref="K40:L40"/>
    <mergeCell ref="P40:Q40"/>
    <mergeCell ref="R40:S40"/>
    <mergeCell ref="A41:E41"/>
    <mergeCell ref="F41:H41"/>
    <mergeCell ref="I41:J41"/>
    <mergeCell ref="K41:L41"/>
    <mergeCell ref="P41:Q41"/>
    <mergeCell ref="R41:S41"/>
    <mergeCell ref="A42:E42"/>
    <mergeCell ref="F42:H42"/>
    <mergeCell ref="I42:J42"/>
    <mergeCell ref="K42:L42"/>
    <mergeCell ref="P42:Q42"/>
    <mergeCell ref="R42:S42"/>
    <mergeCell ref="A43:E43"/>
    <mergeCell ref="F43:H43"/>
    <mergeCell ref="I43:J43"/>
    <mergeCell ref="K43:L43"/>
    <mergeCell ref="P43:Q43"/>
    <mergeCell ref="R43:S43"/>
    <mergeCell ref="A44:E44"/>
    <mergeCell ref="F44:H44"/>
    <mergeCell ref="I44:J44"/>
    <mergeCell ref="K44:L44"/>
    <mergeCell ref="P44:Q44"/>
    <mergeCell ref="R44:S44"/>
    <mergeCell ref="A45:E45"/>
    <mergeCell ref="F45:H45"/>
    <mergeCell ref="I45:J45"/>
    <mergeCell ref="K45:L45"/>
    <mergeCell ref="P45:Q45"/>
    <mergeCell ref="R45:S45"/>
    <mergeCell ref="A46:E46"/>
    <mergeCell ref="F46:H46"/>
    <mergeCell ref="I46:J46"/>
    <mergeCell ref="K46:L46"/>
    <mergeCell ref="P46:Q46"/>
    <mergeCell ref="R46:S46"/>
    <mergeCell ref="A47:E47"/>
    <mergeCell ref="F47:H47"/>
    <mergeCell ref="I47:J47"/>
    <mergeCell ref="K47:L47"/>
    <mergeCell ref="P47:Q47"/>
    <mergeCell ref="R47:S47"/>
    <mergeCell ref="A48:E48"/>
    <mergeCell ref="F48:H48"/>
    <mergeCell ref="I48:J48"/>
    <mergeCell ref="K48:L48"/>
    <mergeCell ref="P48:Q48"/>
    <mergeCell ref="R48:S48"/>
    <mergeCell ref="A49:E49"/>
    <mergeCell ref="F49:H49"/>
    <mergeCell ref="I49:J49"/>
    <mergeCell ref="K49:L49"/>
    <mergeCell ref="P49:Q49"/>
    <mergeCell ref="R49:S49"/>
    <mergeCell ref="A50:E50"/>
    <mergeCell ref="F50:H50"/>
    <mergeCell ref="I50:J50"/>
    <mergeCell ref="K50:L50"/>
    <mergeCell ref="P50:Q50"/>
    <mergeCell ref="R50:S50"/>
    <mergeCell ref="A51:E51"/>
    <mergeCell ref="F51:H51"/>
    <mergeCell ref="I51:J51"/>
    <mergeCell ref="K51:L51"/>
    <mergeCell ref="P51:Q51"/>
    <mergeCell ref="R51:S51"/>
    <mergeCell ref="A52:E52"/>
    <mergeCell ref="F52:H52"/>
    <mergeCell ref="I52:J52"/>
    <mergeCell ref="K52:L52"/>
    <mergeCell ref="P52:Q52"/>
    <mergeCell ref="R52:S52"/>
    <mergeCell ref="A53:E53"/>
    <mergeCell ref="F53:H53"/>
    <mergeCell ref="I53:J53"/>
    <mergeCell ref="K53:L53"/>
    <mergeCell ref="P53:Q53"/>
    <mergeCell ref="R53:S53"/>
    <mergeCell ref="A54:E54"/>
    <mergeCell ref="F54:H54"/>
    <mergeCell ref="I54:J54"/>
    <mergeCell ref="K54:L54"/>
    <mergeCell ref="P54:Q54"/>
    <mergeCell ref="R54:S54"/>
    <mergeCell ref="A55:E55"/>
    <mergeCell ref="F55:H55"/>
    <mergeCell ref="I55:J55"/>
    <mergeCell ref="K55:L55"/>
    <mergeCell ref="P55:Q55"/>
    <mergeCell ref="R55:S55"/>
    <mergeCell ref="A56:E56"/>
    <mergeCell ref="F56:H56"/>
    <mergeCell ref="I56:J56"/>
    <mergeCell ref="K56:L56"/>
    <mergeCell ref="P56:Q56"/>
    <mergeCell ref="R56:S56"/>
    <mergeCell ref="A57:E57"/>
    <mergeCell ref="F57:H57"/>
    <mergeCell ref="I57:J57"/>
    <mergeCell ref="K57:L57"/>
    <mergeCell ref="P57:Q57"/>
    <mergeCell ref="R57:S57"/>
    <mergeCell ref="A58:E58"/>
    <mergeCell ref="F58:H58"/>
    <mergeCell ref="I58:J58"/>
    <mergeCell ref="K58:L58"/>
    <mergeCell ref="P58:Q58"/>
    <mergeCell ref="R58:S58"/>
    <mergeCell ref="A59:E59"/>
    <mergeCell ref="F59:H59"/>
    <mergeCell ref="I59:J59"/>
    <mergeCell ref="K59:L59"/>
    <mergeCell ref="P59:Q59"/>
    <mergeCell ref="R59:S59"/>
    <mergeCell ref="A60:E60"/>
    <mergeCell ref="F60:H60"/>
    <mergeCell ref="I60:J60"/>
    <mergeCell ref="K60:L60"/>
    <mergeCell ref="P60:Q60"/>
    <mergeCell ref="R60:S60"/>
    <mergeCell ref="A61:E61"/>
    <mergeCell ref="F61:H61"/>
    <mergeCell ref="I61:J61"/>
    <mergeCell ref="K61:L61"/>
    <mergeCell ref="P61:Q61"/>
    <mergeCell ref="R61:S61"/>
    <mergeCell ref="A62:E62"/>
    <mergeCell ref="F62:H62"/>
    <mergeCell ref="I62:J62"/>
    <mergeCell ref="K62:L62"/>
    <mergeCell ref="P62:Q62"/>
    <mergeCell ref="R62:S62"/>
    <mergeCell ref="A63:E63"/>
    <mergeCell ref="F63:H63"/>
    <mergeCell ref="I63:J63"/>
    <mergeCell ref="K63:L63"/>
    <mergeCell ref="P63:Q63"/>
    <mergeCell ref="R63:S63"/>
    <mergeCell ref="A64:E64"/>
    <mergeCell ref="F64:H64"/>
    <mergeCell ref="I64:J64"/>
    <mergeCell ref="K64:L64"/>
    <mergeCell ref="P64:Q64"/>
    <mergeCell ref="R64:S64"/>
    <mergeCell ref="A65:E65"/>
    <mergeCell ref="F65:H65"/>
    <mergeCell ref="I65:J65"/>
    <mergeCell ref="K65:L65"/>
    <mergeCell ref="P65:Q65"/>
    <mergeCell ref="R65:S65"/>
    <mergeCell ref="A66:E66"/>
    <mergeCell ref="F66:H66"/>
    <mergeCell ref="I66:J66"/>
    <mergeCell ref="K66:L66"/>
    <mergeCell ref="P66:Q66"/>
    <mergeCell ref="R66:S66"/>
    <mergeCell ref="A67:E67"/>
    <mergeCell ref="F67:H67"/>
    <mergeCell ref="I67:J67"/>
    <mergeCell ref="K67:L67"/>
    <mergeCell ref="P67:Q67"/>
    <mergeCell ref="R67:S67"/>
    <mergeCell ref="A68:E68"/>
    <mergeCell ref="F68:H68"/>
    <mergeCell ref="I68:J68"/>
    <mergeCell ref="K68:L68"/>
    <mergeCell ref="P68:Q68"/>
    <mergeCell ref="R68:S68"/>
    <mergeCell ref="A69:E69"/>
    <mergeCell ref="F69:H69"/>
    <mergeCell ref="I69:J69"/>
    <mergeCell ref="K69:L69"/>
    <mergeCell ref="P69:Q69"/>
    <mergeCell ref="R69:S69"/>
    <mergeCell ref="A70:E70"/>
    <mergeCell ref="F70:H70"/>
    <mergeCell ref="I70:J70"/>
    <mergeCell ref="K70:L70"/>
    <mergeCell ref="P70:Q70"/>
    <mergeCell ref="R70:S70"/>
    <mergeCell ref="A71:E71"/>
    <mergeCell ref="F71:H71"/>
    <mergeCell ref="I71:J71"/>
    <mergeCell ref="K71:L71"/>
    <mergeCell ref="P71:Q71"/>
    <mergeCell ref="R71:S71"/>
    <mergeCell ref="A72:E72"/>
    <mergeCell ref="F72:H72"/>
    <mergeCell ref="I72:J72"/>
    <mergeCell ref="K72:L72"/>
    <mergeCell ref="P72:Q72"/>
    <mergeCell ref="R72:S72"/>
    <mergeCell ref="A73:E73"/>
    <mergeCell ref="F73:H73"/>
    <mergeCell ref="I73:J73"/>
    <mergeCell ref="K73:L73"/>
    <mergeCell ref="P73:Q73"/>
    <mergeCell ref="R73:S73"/>
    <mergeCell ref="A74:E74"/>
    <mergeCell ref="F74:H74"/>
    <mergeCell ref="I74:J74"/>
    <mergeCell ref="K74:L74"/>
    <mergeCell ref="P74:Q74"/>
    <mergeCell ref="R74:S74"/>
    <mergeCell ref="A75:E75"/>
    <mergeCell ref="F75:H75"/>
    <mergeCell ref="I75:J75"/>
    <mergeCell ref="K75:L75"/>
    <mergeCell ref="P75:Q75"/>
    <mergeCell ref="R75:S75"/>
    <mergeCell ref="A76:E76"/>
    <mergeCell ref="F76:H76"/>
    <mergeCell ref="I76:J76"/>
    <mergeCell ref="K76:L76"/>
    <mergeCell ref="P76:Q76"/>
    <mergeCell ref="R76:S76"/>
    <mergeCell ref="A77:E77"/>
    <mergeCell ref="F77:H77"/>
    <mergeCell ref="I77:J77"/>
    <mergeCell ref="K77:L77"/>
    <mergeCell ref="P77:Q77"/>
    <mergeCell ref="R77:S77"/>
    <mergeCell ref="A78:E78"/>
    <mergeCell ref="F78:H78"/>
    <mergeCell ref="I78:J78"/>
    <mergeCell ref="K78:L78"/>
    <mergeCell ref="P78:Q78"/>
    <mergeCell ref="R78:S78"/>
    <mergeCell ref="A79:E79"/>
    <mergeCell ref="F79:H79"/>
    <mergeCell ref="I79:J79"/>
    <mergeCell ref="K79:L79"/>
    <mergeCell ref="P79:Q79"/>
    <mergeCell ref="R79:S79"/>
    <mergeCell ref="A80:E80"/>
    <mergeCell ref="F80:H80"/>
    <mergeCell ref="I80:J80"/>
    <mergeCell ref="K80:L80"/>
    <mergeCell ref="P80:Q80"/>
    <mergeCell ref="R80:S80"/>
    <mergeCell ref="A81:E81"/>
    <mergeCell ref="F81:H81"/>
    <mergeCell ref="I81:J81"/>
    <mergeCell ref="K81:L81"/>
    <mergeCell ref="P81:Q81"/>
    <mergeCell ref="R81:S81"/>
    <mergeCell ref="A82:E82"/>
    <mergeCell ref="F82:H82"/>
    <mergeCell ref="I82:J82"/>
    <mergeCell ref="K82:L82"/>
    <mergeCell ref="P82:Q82"/>
    <mergeCell ref="R82:S82"/>
    <mergeCell ref="A83:E83"/>
    <mergeCell ref="F83:H83"/>
    <mergeCell ref="I83:J83"/>
    <mergeCell ref="K83:L83"/>
    <mergeCell ref="P83:Q83"/>
    <mergeCell ref="R83:S83"/>
    <mergeCell ref="A84:E84"/>
    <mergeCell ref="F84:H84"/>
    <mergeCell ref="I84:J84"/>
    <mergeCell ref="K84:L84"/>
    <mergeCell ref="P84:Q84"/>
    <mergeCell ref="R84:S84"/>
    <mergeCell ref="A85:E85"/>
    <mergeCell ref="F85:H85"/>
    <mergeCell ref="I85:J85"/>
    <mergeCell ref="K85:L85"/>
    <mergeCell ref="P85:Q85"/>
    <mergeCell ref="R85:S85"/>
    <mergeCell ref="A86:E86"/>
    <mergeCell ref="F86:H86"/>
    <mergeCell ref="I86:J86"/>
    <mergeCell ref="K86:L86"/>
    <mergeCell ref="P86:Q86"/>
    <mergeCell ref="R86:S86"/>
    <mergeCell ref="A87:E87"/>
    <mergeCell ref="F87:H87"/>
    <mergeCell ref="I87:J87"/>
    <mergeCell ref="K87:L87"/>
    <mergeCell ref="P87:Q87"/>
    <mergeCell ref="R87:S87"/>
    <mergeCell ref="A88:E88"/>
    <mergeCell ref="F88:H88"/>
    <mergeCell ref="I88:J88"/>
    <mergeCell ref="K88:L88"/>
    <mergeCell ref="P88:Q88"/>
    <mergeCell ref="R88:S88"/>
    <mergeCell ref="A89:E89"/>
    <mergeCell ref="F89:H89"/>
    <mergeCell ref="I89:J89"/>
    <mergeCell ref="K89:L89"/>
    <mergeCell ref="P89:Q89"/>
    <mergeCell ref="R89:S89"/>
    <mergeCell ref="A90:E90"/>
    <mergeCell ref="F90:H90"/>
    <mergeCell ref="I90:J90"/>
    <mergeCell ref="K90:L90"/>
    <mergeCell ref="P90:Q90"/>
    <mergeCell ref="R90:S90"/>
    <mergeCell ref="A91:E91"/>
    <mergeCell ref="F91:H91"/>
    <mergeCell ref="I91:J91"/>
    <mergeCell ref="K91:L91"/>
    <mergeCell ref="P91:Q91"/>
    <mergeCell ref="R91:S91"/>
    <mergeCell ref="A92:E92"/>
    <mergeCell ref="F92:H92"/>
    <mergeCell ref="I92:J92"/>
    <mergeCell ref="K92:L92"/>
    <mergeCell ref="P92:Q92"/>
    <mergeCell ref="R92:S92"/>
    <mergeCell ref="A93:E93"/>
    <mergeCell ref="F93:H93"/>
    <mergeCell ref="I93:J93"/>
    <mergeCell ref="K93:L93"/>
    <mergeCell ref="P93:Q93"/>
    <mergeCell ref="R93:S93"/>
    <mergeCell ref="A94:E94"/>
    <mergeCell ref="F94:H94"/>
    <mergeCell ref="I94:J94"/>
    <mergeCell ref="K94:L94"/>
    <mergeCell ref="P94:Q94"/>
    <mergeCell ref="R94:S94"/>
    <mergeCell ref="A95:E95"/>
    <mergeCell ref="F95:H95"/>
    <mergeCell ref="I95:J95"/>
    <mergeCell ref="K95:L95"/>
    <mergeCell ref="P95:Q95"/>
    <mergeCell ref="R95:S95"/>
    <mergeCell ref="A96:E96"/>
    <mergeCell ref="F96:H96"/>
    <mergeCell ref="I96:J96"/>
    <mergeCell ref="K96:L96"/>
    <mergeCell ref="P96:Q96"/>
    <mergeCell ref="R96:S96"/>
    <mergeCell ref="A97:E97"/>
    <mergeCell ref="F97:H97"/>
    <mergeCell ref="I97:J97"/>
    <mergeCell ref="K97:L97"/>
    <mergeCell ref="P97:Q97"/>
    <mergeCell ref="R97:S97"/>
    <mergeCell ref="A98:E98"/>
    <mergeCell ref="F98:H98"/>
    <mergeCell ref="I98:J98"/>
    <mergeCell ref="K98:L98"/>
    <mergeCell ref="P98:Q98"/>
    <mergeCell ref="R98:S98"/>
    <mergeCell ref="A99:E99"/>
    <mergeCell ref="F99:H99"/>
    <mergeCell ref="I99:J99"/>
    <mergeCell ref="K99:L99"/>
    <mergeCell ref="P99:Q99"/>
    <mergeCell ref="R99:S99"/>
    <mergeCell ref="A100:E100"/>
    <mergeCell ref="F100:H100"/>
    <mergeCell ref="I100:J100"/>
    <mergeCell ref="K100:L100"/>
    <mergeCell ref="P100:Q100"/>
    <mergeCell ref="R100:S100"/>
    <mergeCell ref="A101:E101"/>
    <mergeCell ref="F101:H101"/>
    <mergeCell ref="I101:J101"/>
    <mergeCell ref="K101:L101"/>
    <mergeCell ref="P101:Q101"/>
    <mergeCell ref="R101:S101"/>
    <mergeCell ref="A102:E102"/>
    <mergeCell ref="F102:H102"/>
    <mergeCell ref="I102:J102"/>
    <mergeCell ref="K102:L102"/>
    <mergeCell ref="P102:Q102"/>
    <mergeCell ref="R102:S102"/>
    <mergeCell ref="A103:E103"/>
    <mergeCell ref="F103:H103"/>
    <mergeCell ref="I103:J103"/>
    <mergeCell ref="K103:L103"/>
    <mergeCell ref="P103:Q103"/>
    <mergeCell ref="R103:S103"/>
    <mergeCell ref="A104:E104"/>
    <mergeCell ref="F104:H104"/>
    <mergeCell ref="I104:J104"/>
    <mergeCell ref="K104:L104"/>
    <mergeCell ref="P104:Q104"/>
    <mergeCell ref="R104:S104"/>
    <mergeCell ref="A105:E105"/>
    <mergeCell ref="F105:H105"/>
    <mergeCell ref="I105:J105"/>
    <mergeCell ref="K105:L105"/>
    <mergeCell ref="P105:Q105"/>
    <mergeCell ref="R105:S105"/>
    <mergeCell ref="A106:E106"/>
    <mergeCell ref="F106:H106"/>
    <mergeCell ref="I106:J106"/>
    <mergeCell ref="K106:L106"/>
    <mergeCell ref="P106:Q106"/>
    <mergeCell ref="R106:S106"/>
    <mergeCell ref="A107:H107"/>
    <mergeCell ref="I107:J107"/>
    <mergeCell ref="K107:L107"/>
    <mergeCell ref="P107:Q107"/>
    <mergeCell ref="R107:S107"/>
    <mergeCell ref="A108:S108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dcterms:created xsi:type="dcterms:W3CDTF">2020-12-09T05:50:39Z</dcterms:created>
  <dcterms:modified xsi:type="dcterms:W3CDTF">2020-12-09T05:53:14Z</dcterms:modified>
  <cp:category/>
  <cp:version/>
  <cp:contentType/>
  <cp:contentStatus/>
</cp:coreProperties>
</file>